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a\OneDrive\AAA Top-Voorbeelden\Kantoor\Verkoop\ondernemingsplan\Financieelplan 1\"/>
    </mc:Choice>
  </mc:AlternateContent>
  <xr:revisionPtr revIDLastSave="76" documentId="8_{B695D50E-3B1E-477D-88D1-FDCD86F642F5}" xr6:coauthVersionLast="41" xr6:coauthVersionMax="41" xr10:uidLastSave="{2F63AF7B-4139-445A-B24A-C32D03F3F287}"/>
  <bookViews>
    <workbookView xWindow="-108" yWindow="-108" windowWidth="23256" windowHeight="12576" firstSheet="1" activeTab="1" xr2:uid="{DCA705F6-EE67-4EB6-A230-06BA004DD1FD}"/>
  </bookViews>
  <sheets>
    <sheet name="prive-uitgaven" sheetId="1" r:id="rId1"/>
    <sheet name="investeringsbegroting" sheetId="3" r:id="rId2"/>
    <sheet name="exploitatiebegroting-mnd" sheetId="7" r:id="rId3"/>
    <sheet name="exploitatiebegroting-jr" sheetId="6" r:id="rId4"/>
    <sheet name="Liquiditeitsbegroting" sheetId="10" r:id="rId5"/>
  </sheets>
  <externalReferences>
    <externalReference r:id="rId6"/>
  </externalReferences>
  <definedNames>
    <definedName name="_xlnm.Print_Area" localSheetId="3">'exploitatiebegroting-jr'!#REF!</definedName>
    <definedName name="_xlnm.Print_Area" localSheetId="2">'exploitatiebegroting-mnd'!#REF!</definedName>
    <definedName name="_xlnm.Print_Area" localSheetId="1">investeringsbegroting!#REF!</definedName>
    <definedName name="_xlnm.Print_Area" localSheetId="4">Liquiditeitsbegroting!#REF!</definedName>
    <definedName name="_xlnm.Print_Area" localSheetId="0">'prive-uitgaven'!#REF!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1" i="10" l="1"/>
  <c r="AC20" i="10"/>
  <c r="AC19" i="10"/>
  <c r="AC18" i="10"/>
  <c r="AC17" i="10"/>
  <c r="AC16" i="10"/>
  <c r="AC15" i="10"/>
  <c r="AC14" i="10"/>
  <c r="AC13" i="10"/>
  <c r="AC12" i="10"/>
  <c r="AC11" i="10"/>
  <c r="AB11" i="10"/>
  <c r="AB12" i="10"/>
  <c r="AB13" i="10"/>
  <c r="AB14" i="10"/>
  <c r="AB15" i="10"/>
  <c r="AB16" i="10"/>
  <c r="AB17" i="10"/>
  <c r="AB18" i="10"/>
  <c r="AB19" i="10"/>
  <c r="AB20" i="10"/>
  <c r="AB21" i="10"/>
  <c r="F36" i="10"/>
  <c r="H36" i="10" s="1"/>
  <c r="J36" i="10" s="1"/>
  <c r="L36" i="10" s="1"/>
  <c r="N36" i="10" s="1"/>
  <c r="P36" i="10" s="1"/>
  <c r="R36" i="10" s="1"/>
  <c r="T36" i="10" s="1"/>
  <c r="V36" i="10" s="1"/>
  <c r="X36" i="10" s="1"/>
  <c r="Z36" i="10" s="1"/>
  <c r="AA21" i="10"/>
  <c r="Y21" i="10"/>
  <c r="W21" i="10"/>
  <c r="U21" i="10"/>
  <c r="S21" i="10"/>
  <c r="Q21" i="10"/>
  <c r="O21" i="10"/>
  <c r="M21" i="10"/>
  <c r="K21" i="10"/>
  <c r="I21" i="10"/>
  <c r="G21" i="10"/>
  <c r="E21" i="10"/>
  <c r="Y20" i="10"/>
  <c r="W20" i="10"/>
  <c r="U20" i="10"/>
  <c r="S20" i="10"/>
  <c r="Q20" i="10"/>
  <c r="O20" i="10"/>
  <c r="M20" i="10"/>
  <c r="K20" i="10"/>
  <c r="I20" i="10"/>
  <c r="G20" i="10"/>
  <c r="E20" i="10"/>
  <c r="AA19" i="10"/>
  <c r="Y19" i="10"/>
  <c r="W19" i="10"/>
  <c r="U19" i="10"/>
  <c r="S19" i="10"/>
  <c r="Q19" i="10"/>
  <c r="O19" i="10"/>
  <c r="M19" i="10"/>
  <c r="K19" i="10"/>
  <c r="I19" i="10"/>
  <c r="G19" i="10"/>
  <c r="E19" i="10"/>
  <c r="AA18" i="10"/>
  <c r="Y18" i="10"/>
  <c r="W18" i="10"/>
  <c r="U18" i="10"/>
  <c r="S18" i="10"/>
  <c r="Q18" i="10"/>
  <c r="O18" i="10"/>
  <c r="M18" i="10"/>
  <c r="K18" i="10"/>
  <c r="I18" i="10"/>
  <c r="G18" i="10"/>
  <c r="E18" i="10"/>
  <c r="AA17" i="10"/>
  <c r="Y17" i="10"/>
  <c r="W17" i="10"/>
  <c r="U17" i="10"/>
  <c r="S17" i="10"/>
  <c r="Q17" i="10"/>
  <c r="O17" i="10"/>
  <c r="M17" i="10"/>
  <c r="K17" i="10"/>
  <c r="I17" i="10"/>
  <c r="G17" i="10"/>
  <c r="E17" i="10"/>
  <c r="AA16" i="10"/>
  <c r="Y16" i="10"/>
  <c r="W16" i="10"/>
  <c r="U16" i="10"/>
  <c r="S16" i="10"/>
  <c r="Q16" i="10"/>
  <c r="O16" i="10"/>
  <c r="M16" i="10"/>
  <c r="K16" i="10"/>
  <c r="I16" i="10"/>
  <c r="G16" i="10"/>
  <c r="E16" i="10"/>
  <c r="AA15" i="10"/>
  <c r="Y15" i="10"/>
  <c r="W15" i="10"/>
  <c r="U15" i="10"/>
  <c r="S15" i="10"/>
  <c r="Q15" i="10"/>
  <c r="O15" i="10"/>
  <c r="M15" i="10"/>
  <c r="K15" i="10"/>
  <c r="I15" i="10"/>
  <c r="G15" i="10"/>
  <c r="E15" i="10"/>
  <c r="Z14" i="10"/>
  <c r="Z23" i="10" s="1"/>
  <c r="Y14" i="10"/>
  <c r="X14" i="10"/>
  <c r="X23" i="10" s="1"/>
  <c r="V14" i="10"/>
  <c r="V23" i="10" s="1"/>
  <c r="U14" i="10"/>
  <c r="T14" i="10"/>
  <c r="T23" i="10" s="1"/>
  <c r="R14" i="10"/>
  <c r="R23" i="10" s="1"/>
  <c r="Q14" i="10"/>
  <c r="P14" i="10"/>
  <c r="P23" i="10" s="1"/>
  <c r="N14" i="10"/>
  <c r="N23" i="10" s="1"/>
  <c r="M14" i="10"/>
  <c r="L14" i="10"/>
  <c r="L23" i="10" s="1"/>
  <c r="J14" i="10"/>
  <c r="J23" i="10" s="1"/>
  <c r="I14" i="10"/>
  <c r="H14" i="10"/>
  <c r="H23" i="10" s="1"/>
  <c r="F14" i="10"/>
  <c r="F23" i="10" s="1"/>
  <c r="E14" i="10"/>
  <c r="D14" i="10"/>
  <c r="D23" i="10" s="1"/>
  <c r="AA13" i="10"/>
  <c r="Y13" i="10"/>
  <c r="W13" i="10"/>
  <c r="U13" i="10"/>
  <c r="S13" i="10"/>
  <c r="Q13" i="10"/>
  <c r="O13" i="10"/>
  <c r="M13" i="10"/>
  <c r="K13" i="10"/>
  <c r="I13" i="10"/>
  <c r="G13" i="10"/>
  <c r="E13" i="10"/>
  <c r="AA12" i="10"/>
  <c r="Y12" i="10"/>
  <c r="W12" i="10"/>
  <c r="U12" i="10"/>
  <c r="S12" i="10"/>
  <c r="Q12" i="10"/>
  <c r="O12" i="10"/>
  <c r="M12" i="10"/>
  <c r="K12" i="10"/>
  <c r="I12" i="10"/>
  <c r="G12" i="10"/>
  <c r="E12" i="10"/>
  <c r="AA11" i="10"/>
  <c r="Y11" i="10"/>
  <c r="W11" i="10"/>
  <c r="U11" i="10"/>
  <c r="S11" i="10"/>
  <c r="Q11" i="10"/>
  <c r="O11" i="10"/>
  <c r="M11" i="10"/>
  <c r="K11" i="10"/>
  <c r="I11" i="10"/>
  <c r="G11" i="10"/>
  <c r="E11" i="10"/>
  <c r="AB10" i="10"/>
  <c r="AA10" i="10"/>
  <c r="Y10" i="10"/>
  <c r="W10" i="10"/>
  <c r="U10" i="10"/>
  <c r="S10" i="10"/>
  <c r="Q10" i="10"/>
  <c r="O10" i="10"/>
  <c r="M10" i="10"/>
  <c r="K10" i="10"/>
  <c r="I10" i="10"/>
  <c r="G10" i="10"/>
  <c r="E10" i="10"/>
  <c r="AA7" i="10"/>
  <c r="Z7" i="10"/>
  <c r="Z25" i="10" s="1"/>
  <c r="X7" i="10"/>
  <c r="X25" i="10" s="1"/>
  <c r="W7" i="10"/>
  <c r="V7" i="10"/>
  <c r="V25" i="10" s="1"/>
  <c r="T7" i="10"/>
  <c r="S7" i="10"/>
  <c r="R7" i="10"/>
  <c r="R25" i="10" s="1"/>
  <c r="P7" i="10"/>
  <c r="P25" i="10" s="1"/>
  <c r="O7" i="10"/>
  <c r="N7" i="10"/>
  <c r="L7" i="10"/>
  <c r="L25" i="10" s="1"/>
  <c r="K7" i="10"/>
  <c r="J7" i="10"/>
  <c r="J25" i="10" s="1"/>
  <c r="H7" i="10"/>
  <c r="H25" i="10" s="1"/>
  <c r="G7" i="10"/>
  <c r="F7" i="10"/>
  <c r="F25" i="10" s="1"/>
  <c r="D7" i="10"/>
  <c r="AB7" i="10" s="1"/>
  <c r="AB6" i="10"/>
  <c r="AC6" i="10" s="1"/>
  <c r="AA6" i="10"/>
  <c r="Y6" i="10"/>
  <c r="W6" i="10"/>
  <c r="U6" i="10"/>
  <c r="S6" i="10"/>
  <c r="Q6" i="10"/>
  <c r="O6" i="10"/>
  <c r="M6" i="10"/>
  <c r="K6" i="10"/>
  <c r="I6" i="10"/>
  <c r="G6" i="10"/>
  <c r="E6" i="10"/>
  <c r="AB5" i="10"/>
  <c r="AA5" i="10"/>
  <c r="Y5" i="10"/>
  <c r="W5" i="10"/>
  <c r="U5" i="10"/>
  <c r="S5" i="10"/>
  <c r="Q5" i="10"/>
  <c r="O5" i="10"/>
  <c r="M5" i="10"/>
  <c r="K5" i="10"/>
  <c r="I5" i="10"/>
  <c r="G5" i="10"/>
  <c r="E5" i="10"/>
  <c r="M25" i="10" l="1"/>
  <c r="L33" i="10"/>
  <c r="D28" i="10"/>
  <c r="D29" i="10" s="1"/>
  <c r="E23" i="10"/>
  <c r="N28" i="10"/>
  <c r="O23" i="10"/>
  <c r="H33" i="10"/>
  <c r="I25" i="10"/>
  <c r="N25" i="10"/>
  <c r="X33" i="10"/>
  <c r="Y25" i="10"/>
  <c r="K23" i="10"/>
  <c r="J28" i="10"/>
  <c r="Q23" i="10"/>
  <c r="P28" i="10"/>
  <c r="AA23" i="10"/>
  <c r="Z28" i="10"/>
  <c r="U23" i="10"/>
  <c r="T28" i="10"/>
  <c r="AC7" i="10"/>
  <c r="K25" i="10"/>
  <c r="J33" i="10"/>
  <c r="T25" i="10"/>
  <c r="Z33" i="10"/>
  <c r="AA25" i="10"/>
  <c r="F28" i="10"/>
  <c r="G23" i="10"/>
  <c r="L28" i="10"/>
  <c r="M23" i="10"/>
  <c r="V28" i="10"/>
  <c r="W23" i="10"/>
  <c r="R33" i="10"/>
  <c r="S25" i="10"/>
  <c r="G25" i="10"/>
  <c r="F33" i="10"/>
  <c r="P33" i="10"/>
  <c r="Q25" i="10"/>
  <c r="W25" i="10"/>
  <c r="V33" i="10"/>
  <c r="I23" i="10"/>
  <c r="H28" i="10"/>
  <c r="S23" i="10"/>
  <c r="R28" i="10"/>
  <c r="X28" i="10"/>
  <c r="Y23" i="10"/>
  <c r="AC5" i="10"/>
  <c r="E7" i="10"/>
  <c r="I7" i="10"/>
  <c r="M7" i="10"/>
  <c r="Q7" i="10"/>
  <c r="U7" i="10"/>
  <c r="Y7" i="10"/>
  <c r="G14" i="10"/>
  <c r="K14" i="10"/>
  <c r="O14" i="10"/>
  <c r="S14" i="10"/>
  <c r="W14" i="10"/>
  <c r="AA14" i="10"/>
  <c r="D25" i="10"/>
  <c r="AC10" i="10"/>
  <c r="C4" i="7"/>
  <c r="E4" i="7"/>
  <c r="G4" i="7"/>
  <c r="I4" i="7"/>
  <c r="K4" i="7"/>
  <c r="M4" i="7"/>
  <c r="O4" i="7"/>
  <c r="Q4" i="7"/>
  <c r="S4" i="7"/>
  <c r="U4" i="7"/>
  <c r="W4" i="7"/>
  <c r="Y4" i="7"/>
  <c r="C5" i="7"/>
  <c r="E5" i="7"/>
  <c r="G5" i="7"/>
  <c r="I5" i="7"/>
  <c r="K5" i="7"/>
  <c r="M5" i="7"/>
  <c r="O5" i="7"/>
  <c r="Q5" i="7"/>
  <c r="S5" i="7"/>
  <c r="U5" i="7"/>
  <c r="W5" i="7"/>
  <c r="Y5" i="7"/>
  <c r="B7" i="7"/>
  <c r="C7" i="7"/>
  <c r="D7" i="7"/>
  <c r="E7" i="7" s="1"/>
  <c r="F7" i="7"/>
  <c r="G7" i="7"/>
  <c r="H7" i="7"/>
  <c r="I7" i="7" s="1"/>
  <c r="J7" i="7"/>
  <c r="K7" i="7"/>
  <c r="L7" i="7"/>
  <c r="M7" i="7" s="1"/>
  <c r="N7" i="7"/>
  <c r="O7" i="7"/>
  <c r="P7" i="7"/>
  <c r="Q7" i="7" s="1"/>
  <c r="R7" i="7"/>
  <c r="S7" i="7"/>
  <c r="T7" i="7"/>
  <c r="U7" i="7" s="1"/>
  <c r="V7" i="7"/>
  <c r="W7" i="7"/>
  <c r="X7" i="7"/>
  <c r="Y7" i="7" s="1"/>
  <c r="C10" i="7"/>
  <c r="E10" i="7"/>
  <c r="G10" i="7"/>
  <c r="I10" i="7"/>
  <c r="K10" i="7"/>
  <c r="M10" i="7"/>
  <c r="O10" i="7"/>
  <c r="Q10" i="7"/>
  <c r="S10" i="7"/>
  <c r="U10" i="7"/>
  <c r="W10" i="7"/>
  <c r="Y10" i="7"/>
  <c r="C11" i="7"/>
  <c r="E11" i="7"/>
  <c r="G11" i="7"/>
  <c r="I11" i="7"/>
  <c r="K11" i="7"/>
  <c r="M11" i="7"/>
  <c r="O11" i="7"/>
  <c r="Q11" i="7"/>
  <c r="S11" i="7"/>
  <c r="U11" i="7"/>
  <c r="W11" i="7"/>
  <c r="Y11" i="7"/>
  <c r="C12" i="7"/>
  <c r="E12" i="7"/>
  <c r="G12" i="7"/>
  <c r="I12" i="7"/>
  <c r="K12" i="7"/>
  <c r="M12" i="7"/>
  <c r="O12" i="7"/>
  <c r="Q12" i="7"/>
  <c r="S12" i="7"/>
  <c r="U12" i="7"/>
  <c r="W12" i="7"/>
  <c r="Y12" i="7"/>
  <c r="C13" i="7"/>
  <c r="E13" i="7"/>
  <c r="G13" i="7"/>
  <c r="I13" i="7"/>
  <c r="K13" i="7"/>
  <c r="M13" i="7"/>
  <c r="O13" i="7"/>
  <c r="Q13" i="7"/>
  <c r="S13" i="7"/>
  <c r="U13" i="7"/>
  <c r="W13" i="7"/>
  <c r="Y13" i="7"/>
  <c r="C14" i="7"/>
  <c r="E14" i="7"/>
  <c r="G14" i="7"/>
  <c r="I14" i="7"/>
  <c r="K14" i="7"/>
  <c r="M14" i="7"/>
  <c r="O14" i="7"/>
  <c r="Q14" i="7"/>
  <c r="S14" i="7"/>
  <c r="U14" i="7"/>
  <c r="W14" i="7"/>
  <c r="Y14" i="7"/>
  <c r="B16" i="7"/>
  <c r="C16" i="7"/>
  <c r="D16" i="7"/>
  <c r="E16" i="7" s="1"/>
  <c r="F16" i="7"/>
  <c r="G16" i="7"/>
  <c r="H16" i="7"/>
  <c r="I16" i="7" s="1"/>
  <c r="J16" i="7"/>
  <c r="K16" i="7"/>
  <c r="L16" i="7"/>
  <c r="M16" i="7" s="1"/>
  <c r="N16" i="7"/>
  <c r="O16" i="7"/>
  <c r="P16" i="7"/>
  <c r="Q16" i="7" s="1"/>
  <c r="R16" i="7"/>
  <c r="S16" i="7"/>
  <c r="T16" i="7"/>
  <c r="U16" i="7" s="1"/>
  <c r="V16" i="7"/>
  <c r="W16" i="7"/>
  <c r="X16" i="7"/>
  <c r="Y16" i="7" s="1"/>
  <c r="B19" i="7"/>
  <c r="C19" i="7"/>
  <c r="D19" i="7"/>
  <c r="E19" i="7" s="1"/>
  <c r="F19" i="7"/>
  <c r="G19" i="7"/>
  <c r="H19" i="7"/>
  <c r="I19" i="7" s="1"/>
  <c r="J19" i="7"/>
  <c r="K19" i="7"/>
  <c r="L19" i="7"/>
  <c r="M19" i="7" s="1"/>
  <c r="N19" i="7"/>
  <c r="O19" i="7"/>
  <c r="P19" i="7"/>
  <c r="Q19" i="7" s="1"/>
  <c r="R19" i="7"/>
  <c r="S19" i="7"/>
  <c r="T19" i="7"/>
  <c r="U19" i="7" s="1"/>
  <c r="V19" i="7"/>
  <c r="W19" i="7"/>
  <c r="X19" i="7"/>
  <c r="Y19" i="7" s="1"/>
  <c r="A12" i="6"/>
  <c r="B12" i="6" s="1"/>
  <c r="A11" i="6"/>
  <c r="C11" i="6" s="1"/>
  <c r="C10" i="6"/>
  <c r="E10" i="6" s="1"/>
  <c r="A10" i="6"/>
  <c r="B10" i="6" s="1"/>
  <c r="A9" i="6"/>
  <c r="C9" i="6" s="1"/>
  <c r="A8" i="6"/>
  <c r="B8" i="6" s="1"/>
  <c r="A3" i="6"/>
  <c r="B3" i="6" s="1"/>
  <c r="A2" i="6"/>
  <c r="C2" i="6" s="1"/>
  <c r="B24" i="3"/>
  <c r="F22" i="3"/>
  <c r="F17" i="3"/>
  <c r="B10" i="3"/>
  <c r="B14" i="3" s="1"/>
  <c r="B26" i="3" s="1"/>
  <c r="F20" i="3" s="1"/>
  <c r="F9" i="3"/>
  <c r="F21" i="3" s="1"/>
  <c r="F32" i="1"/>
  <c r="E32" i="1"/>
  <c r="D32" i="1"/>
  <c r="C32" i="1"/>
  <c r="B32" i="1"/>
  <c r="F21" i="1"/>
  <c r="F34" i="1" s="1"/>
  <c r="E21" i="1"/>
  <c r="E34" i="1" s="1"/>
  <c r="D21" i="1"/>
  <c r="C21" i="1"/>
  <c r="B21" i="1"/>
  <c r="B34" i="1" s="1"/>
  <c r="F27" i="10" l="1"/>
  <c r="F29" i="10" s="1"/>
  <c r="D48" i="10"/>
  <c r="AB23" i="10"/>
  <c r="E25" i="10"/>
  <c r="D33" i="10"/>
  <c r="D34" i="10" s="1"/>
  <c r="U25" i="10"/>
  <c r="T33" i="10"/>
  <c r="N33" i="10"/>
  <c r="O25" i="10"/>
  <c r="C34" i="1"/>
  <c r="C8" i="6"/>
  <c r="C3" i="6"/>
  <c r="E3" i="6" s="1"/>
  <c r="F3" i="6" s="1"/>
  <c r="C12" i="6"/>
  <c r="E12" i="6" s="1"/>
  <c r="F12" i="6" s="1"/>
  <c r="D11" i="6"/>
  <c r="E11" i="6"/>
  <c r="F10" i="6"/>
  <c r="G10" i="6"/>
  <c r="D2" i="6"/>
  <c r="E2" i="6"/>
  <c r="D9" i="6"/>
  <c r="E9" i="6"/>
  <c r="A5" i="6"/>
  <c r="A14" i="6"/>
  <c r="B14" i="6" s="1"/>
  <c r="B2" i="6"/>
  <c r="D3" i="6"/>
  <c r="D8" i="6"/>
  <c r="B9" i="6"/>
  <c r="D10" i="6"/>
  <c r="B11" i="6"/>
  <c r="E8" i="6"/>
  <c r="F26" i="3"/>
  <c r="D34" i="1"/>
  <c r="AC23" i="10" l="1"/>
  <c r="AB25" i="10"/>
  <c r="AC25" i="10" s="1"/>
  <c r="F32" i="10"/>
  <c r="F34" i="10" s="1"/>
  <c r="D46" i="10"/>
  <c r="H27" i="10"/>
  <c r="H29" i="10" s="1"/>
  <c r="F48" i="10"/>
  <c r="G3" i="6"/>
  <c r="G12" i="6"/>
  <c r="D12" i="6"/>
  <c r="C5" i="6"/>
  <c r="C17" i="6" s="1"/>
  <c r="D17" i="6" s="1"/>
  <c r="C14" i="6"/>
  <c r="D14" i="6" s="1"/>
  <c r="F8" i="6"/>
  <c r="E14" i="6"/>
  <c r="F14" i="6" s="1"/>
  <c r="G8" i="6"/>
  <c r="I3" i="6"/>
  <c r="J3" i="6" s="1"/>
  <c r="H3" i="6"/>
  <c r="G2" i="6"/>
  <c r="F2" i="6"/>
  <c r="E5" i="6"/>
  <c r="A17" i="6"/>
  <c r="B17" i="6" s="1"/>
  <c r="B5" i="6"/>
  <c r="G11" i="6"/>
  <c r="F11" i="6"/>
  <c r="I10" i="6"/>
  <c r="J10" i="6" s="1"/>
  <c r="H10" i="6"/>
  <c r="I12" i="6"/>
  <c r="J12" i="6" s="1"/>
  <c r="H12" i="6"/>
  <c r="G9" i="6"/>
  <c r="F9" i="6"/>
  <c r="H32" i="10" l="1"/>
  <c r="H34" i="10" s="1"/>
  <c r="F46" i="10"/>
  <c r="H48" i="10"/>
  <c r="J27" i="10"/>
  <c r="J29" i="10" s="1"/>
  <c r="D5" i="6"/>
  <c r="G14" i="6"/>
  <c r="H14" i="6" s="1"/>
  <c r="I8" i="6"/>
  <c r="H8" i="6"/>
  <c r="E17" i="6"/>
  <c r="F17" i="6" s="1"/>
  <c r="F5" i="6"/>
  <c r="H2" i="6"/>
  <c r="G5" i="6"/>
  <c r="I2" i="6"/>
  <c r="H9" i="6"/>
  <c r="I9" i="6"/>
  <c r="J9" i="6" s="1"/>
  <c r="H11" i="6"/>
  <c r="I11" i="6"/>
  <c r="J11" i="6" s="1"/>
  <c r="J48" i="10" l="1"/>
  <c r="L27" i="10"/>
  <c r="L29" i="10" s="1"/>
  <c r="H46" i="10"/>
  <c r="J32" i="10"/>
  <c r="J34" i="10" s="1"/>
  <c r="H5" i="6"/>
  <c r="G17" i="6"/>
  <c r="H17" i="6" s="1"/>
  <c r="J2" i="6"/>
  <c r="I5" i="6"/>
  <c r="J8" i="6"/>
  <c r="I14" i="6"/>
  <c r="J14" i="6" s="1"/>
  <c r="J46" i="10" l="1"/>
  <c r="L32" i="10"/>
  <c r="L34" i="10" s="1"/>
  <c r="N27" i="10"/>
  <c r="N29" i="10" s="1"/>
  <c r="L48" i="10"/>
  <c r="I17" i="6"/>
  <c r="J17" i="6" s="1"/>
  <c r="J5" i="6"/>
  <c r="N32" i="10" l="1"/>
  <c r="N34" i="10" s="1"/>
  <c r="L46" i="10"/>
  <c r="N48" i="10"/>
  <c r="P27" i="10"/>
  <c r="P29" i="10" s="1"/>
  <c r="P48" i="10" l="1"/>
  <c r="R27" i="10"/>
  <c r="R29" i="10" s="1"/>
  <c r="P32" i="10"/>
  <c r="P34" i="10" s="1"/>
  <c r="N46" i="10"/>
  <c r="R48" i="10" l="1"/>
  <c r="T27" i="10"/>
  <c r="T29" i="10" s="1"/>
  <c r="R32" i="10"/>
  <c r="R34" i="10" s="1"/>
  <c r="P46" i="10"/>
  <c r="V27" i="10" l="1"/>
  <c r="V29" i="10" s="1"/>
  <c r="T48" i="10"/>
  <c r="R46" i="10"/>
  <c r="T32" i="10"/>
  <c r="T34" i="10" s="1"/>
  <c r="V32" i="10" l="1"/>
  <c r="V34" i="10" s="1"/>
  <c r="T46" i="10"/>
  <c r="X27" i="10"/>
  <c r="X29" i="10" s="1"/>
  <c r="V48" i="10"/>
  <c r="X48" i="10" l="1"/>
  <c r="Z27" i="10"/>
  <c r="Z29" i="10" s="1"/>
  <c r="Z48" i="10" s="1"/>
  <c r="X32" i="10"/>
  <c r="X34" i="10" s="1"/>
  <c r="V46" i="10"/>
  <c r="X46" i="10" l="1"/>
  <c r="Z32" i="10"/>
  <c r="Z34" i="10" s="1"/>
  <c r="Z46" i="10" s="1"/>
</calcChain>
</file>

<file path=xl/sharedStrings.xml><?xml version="1.0" encoding="utf-8"?>
<sst xmlns="http://schemas.openxmlformats.org/spreadsheetml/2006/main" count="152" uniqueCount="135">
  <si>
    <t>Specificatie privé-uitgaven op jaarbasis</t>
  </si>
  <si>
    <t>Jaar 1</t>
  </si>
  <si>
    <t>Jaar 2</t>
  </si>
  <si>
    <t>Jaar 3</t>
  </si>
  <si>
    <t>Jaar 4</t>
  </si>
  <si>
    <t>Jaar 5</t>
  </si>
  <si>
    <t>privé- uitgaven</t>
  </si>
  <si>
    <t>Huishoudelijke uitgaven</t>
  </si>
  <si>
    <t>Vakantie, uitgaan, ontspanning</t>
  </si>
  <si>
    <t>Aanschaf kleding schoeisel</t>
  </si>
  <si>
    <t>Huur</t>
  </si>
  <si>
    <t>Gas, elecctriciteit, water</t>
  </si>
  <si>
    <t>Aanschaf duurzame consumptiegoederen</t>
  </si>
  <si>
    <t>Telefoon, fax</t>
  </si>
  <si>
    <t>Premie zorgverzekering</t>
  </si>
  <si>
    <t>Premie arbeidsongeschiktheidsverzekering</t>
  </si>
  <si>
    <t>Premie pensioen, levensverzekering</t>
  </si>
  <si>
    <t>Premies overige verzekeringen</t>
  </si>
  <si>
    <t>Privé auto</t>
  </si>
  <si>
    <t>Privé- gebruik goederen</t>
  </si>
  <si>
    <t>Rente en aflossing privé-leningen</t>
  </si>
  <si>
    <t>Alimentatieverplichtingen</t>
  </si>
  <si>
    <t>Overige uitgaven</t>
  </si>
  <si>
    <t>Inkomstenbelasting en premieheffing</t>
  </si>
  <si>
    <t>Totaal prive uitgaven</t>
  </si>
  <si>
    <t>Prive ontvangsten</t>
  </si>
  <si>
    <t>Kinderbijslag</t>
  </si>
  <si>
    <t>Huurtoeslag</t>
  </si>
  <si>
    <t>Zorgtoeslag</t>
  </si>
  <si>
    <t>Alimentatie</t>
  </si>
  <si>
    <t>Netto inkosten buiten bedrijf van uzelf</t>
  </si>
  <si>
    <t>Netto inkomsten buiten bedrijf van uw levenspartner</t>
  </si>
  <si>
    <t>Overige ontvangsten</t>
  </si>
  <si>
    <t>Belastingteruggave</t>
  </si>
  <si>
    <t>Totaal prive ontvangsten</t>
  </si>
  <si>
    <t>Totaal financiele behoefte</t>
  </si>
  <si>
    <t>Investeringen</t>
  </si>
  <si>
    <t>Financiering</t>
  </si>
  <si>
    <t>Vaste activa</t>
  </si>
  <si>
    <t>Eigen vermogen</t>
  </si>
  <si>
    <t>Goodwill/ inventaris</t>
  </si>
  <si>
    <t>Spaargeld</t>
  </si>
  <si>
    <t>Verbouwingen</t>
  </si>
  <si>
    <t>Eigen auto</t>
  </si>
  <si>
    <t>Machines, apparatuur, gereedschappen</t>
  </si>
  <si>
    <t>Familielening</t>
  </si>
  <si>
    <t>Inventaris</t>
  </si>
  <si>
    <t>Waarde inbreng bedrijfsmiddelen</t>
  </si>
  <si>
    <t>Computerapparatuur</t>
  </si>
  <si>
    <t>Overige</t>
  </si>
  <si>
    <t>Vervoermiddel</t>
  </si>
  <si>
    <t>totaal eigen vermogen</t>
  </si>
  <si>
    <t>Goodwill</t>
  </si>
  <si>
    <t>Waarborgsommen</t>
  </si>
  <si>
    <t>Vergunningen</t>
  </si>
  <si>
    <t>Vreemd vermogen</t>
  </si>
  <si>
    <t>Overige duurzame activa</t>
  </si>
  <si>
    <t>Bankkrediet</t>
  </si>
  <si>
    <t>totaal vaste activa</t>
  </si>
  <si>
    <t>Financieringsregeling</t>
  </si>
  <si>
    <t>Leverancierskrediet</t>
  </si>
  <si>
    <t xml:space="preserve">Overig vreemd vermogen </t>
  </si>
  <si>
    <t>Vlottende activa</t>
  </si>
  <si>
    <t>totaal vreemd vermogen</t>
  </si>
  <si>
    <t>Voorraad</t>
  </si>
  <si>
    <t>Vooruitbetaalde verzekeringen</t>
  </si>
  <si>
    <t>Financieringsoverzicht</t>
  </si>
  <si>
    <t>Openings- en aanloopkosten</t>
  </si>
  <si>
    <t>Totaal investeringen</t>
  </si>
  <si>
    <t>Voorfinanciering BTW</t>
  </si>
  <si>
    <t>Totaal eigen vermogen</t>
  </si>
  <si>
    <t>Onvoorzien</t>
  </si>
  <si>
    <t>Totaal vreemd vermogen</t>
  </si>
  <si>
    <t>Kasgeld (werkkapitaal)</t>
  </si>
  <si>
    <t>totaal vlottende activa</t>
  </si>
  <si>
    <t>Te financieren</t>
  </si>
  <si>
    <t>Exploitatiebegroting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</si>
  <si>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</si>
  <si>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</si>
  <si>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</si>
  <si>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</si>
  <si>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</si>
  <si>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</si>
  <si>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</si>
  <si>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</si>
  <si>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</si>
  <si>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</si>
  <si>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</si>
  <si>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</si>
  <si>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jaar 1</t>
  </si>
  <si>
    <t>jaar 2</t>
  </si>
  <si>
    <t>jaar 3</t>
  </si>
  <si>
    <t>jaar 4</t>
  </si>
  <si>
    <t>jaar 5</t>
  </si>
  <si>
    <t>Omzet</t>
  </si>
  <si>
    <t>Inkoopwaarde</t>
  </si>
  <si>
    <t>bruto winst</t>
  </si>
  <si>
    <t>Bedrijfskosten</t>
  </si>
  <si>
    <t>Personeel</t>
  </si>
  <si>
    <t>Vervoer</t>
  </si>
  <si>
    <t>Huistvesting en inventaris</t>
  </si>
  <si>
    <t>Verkoopkosten</t>
  </si>
  <si>
    <t>Algemene kosten</t>
  </si>
  <si>
    <t>totale kosten</t>
  </si>
  <si>
    <t>netto winst (voor belasting)</t>
  </si>
  <si>
    <t>Liquiditeitsprognose (jaar)</t>
  </si>
  <si>
    <t>totaal</t>
  </si>
  <si>
    <t>Inkoop</t>
  </si>
  <si>
    <t>Marge</t>
  </si>
  <si>
    <t>Uitgaven</t>
  </si>
  <si>
    <t>Netto salarissen</t>
  </si>
  <si>
    <t>Afdracht loonheffingen</t>
  </si>
  <si>
    <t>Huisvestingskosten</t>
  </si>
  <si>
    <t>Representatiekosten</t>
  </si>
  <si>
    <t>Kantinekosten</t>
  </si>
  <si>
    <t>Kantoorkosten</t>
  </si>
  <si>
    <t>Telefonie / internetkosten</t>
  </si>
  <si>
    <t>Admin- en acc.kosten</t>
  </si>
  <si>
    <t>Rente en bankkosten</t>
  </si>
  <si>
    <t>Dividend uitkering</t>
  </si>
  <si>
    <t>Buitengewone lasten/ baten</t>
  </si>
  <si>
    <t>,</t>
  </si>
  <si>
    <t>totaal indirecte kosten</t>
  </si>
  <si>
    <t>Saldo inkomsten en uitgaven</t>
  </si>
  <si>
    <t>Bankrekening begin maand</t>
  </si>
  <si>
    <t>Bankrekening einde maand</t>
  </si>
  <si>
    <t>Ingehouden winsten</t>
  </si>
  <si>
    <t>Totaal Eigen vermogen</t>
  </si>
  <si>
    <t>Goodwill einde maand</t>
  </si>
  <si>
    <t>Lang vreemd vermogen einde maand</t>
  </si>
  <si>
    <t>Kort vreemd vermogen einde maand</t>
  </si>
  <si>
    <t>Debiteurenstand einde maand</t>
  </si>
  <si>
    <t>Crediteurenstand einde maand</t>
  </si>
  <si>
    <r>
      <t xml:space="preserve">Solvabiliteit (minimaal </t>
    </r>
    <r>
      <rPr>
        <b/>
        <sz val="9"/>
        <color rgb="FFFF0000"/>
        <rFont val="Arial"/>
        <family val="2"/>
      </rPr>
      <t>40%</t>
    </r>
    <r>
      <rPr>
        <b/>
        <sz val="9"/>
        <color theme="3"/>
        <rFont val="Arial"/>
        <family val="2"/>
      </rPr>
      <t>)</t>
    </r>
  </si>
  <si>
    <r>
      <t>Liquiditeit: current ratio (minimaal</t>
    </r>
    <r>
      <rPr>
        <b/>
        <sz val="9"/>
        <color rgb="FFFF0000"/>
        <rFont val="Arial"/>
        <family val="2"/>
      </rPr>
      <t xml:space="preserve"> 2</t>
    </r>
    <r>
      <rPr>
        <b/>
        <sz val="9"/>
        <color theme="3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</si>
</sst>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_-"/>
    <numFmt numFmtId="165" formatCode="[$-413]mmm/yy;@"/>
    <numFmt numFmtId="166" formatCode="#,##0_ ;[Red]\-#,##0\ "/>
    <numFmt numFmtId="167" formatCode="#,##0.0_ ;[Red]\-#,##0.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Lucida Sans"/>
      <family val="2"/>
    </font>
    <font>
      <b/>
      <sz val="8"/>
      <name val="Lucida Sans"/>
      <family val="2"/>
    </font>
    <font>
      <sz val="8"/>
      <name val="Lucida Sans"/>
      <family val="2"/>
    </font>
    <font>
      <b/>
      <sz val="12"/>
      <name val="Lucida Sans"/>
      <family val="2"/>
    </font>
    <font>
      <sz val="12"/>
      <color theme="1"/>
      <name val="Lucida Sans"/>
      <family val="2"/>
    </font>
    <font>
      <b/>
      <sz val="9"/>
      <name val="Lucida Sans"/>
      <family val="2"/>
    </font>
    <font>
      <sz val="9"/>
      <color theme="1"/>
      <name val="Lucida Sans"/>
      <family val="2"/>
    </font>
    <font>
      <sz val="9"/>
      <name val="Lucida Sans"/>
      <family val="2"/>
    </font>
    <font>
      <b/>
      <sz val="9"/>
      <color theme="1"/>
      <name val="Lucida Sans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3"/>
      <name val="Arial"/>
      <family val="2"/>
    </font>
    <font>
      <b/>
      <sz val="9"/>
      <color rgb="FFFF0000"/>
      <name val="Arial"/>
      <family val="2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5FCF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110">
    <xf numFmtId="0" fontId="0" fillId="0" borderId="0" xfId="0"/>
    <xf numFmtId="0" fontId="2" fillId="2" borderId="0" xfId="0" applyFont="1" applyFill="1"/>
    <xf numFmtId="0" fontId="3" fillId="3" borderId="0" xfId="0" applyFont="1" applyFill="1"/>
    <xf numFmtId="0" fontId="4" fillId="3" borderId="0" xfId="0" applyFont="1" applyFill="1"/>
    <xf numFmtId="164" fontId="4" fillId="3" borderId="0" xfId="0" applyNumberFormat="1" applyFont="1" applyFill="1"/>
    <xf numFmtId="0" fontId="4" fillId="3" borderId="1" xfId="0" applyFont="1" applyFill="1" applyBorder="1"/>
    <xf numFmtId="3" fontId="4" fillId="3" borderId="1" xfId="0" applyNumberFormat="1" applyFont="1" applyFill="1" applyBorder="1"/>
    <xf numFmtId="164" fontId="3" fillId="4" borderId="1" xfId="0" applyNumberFormat="1" applyFont="1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4" fillId="3" borderId="0" xfId="0" applyNumberFormat="1" applyFont="1" applyFill="1"/>
    <xf numFmtId="3" fontId="3" fillId="3" borderId="0" xfId="0" applyNumberFormat="1" applyFont="1" applyFill="1"/>
    <xf numFmtId="0" fontId="5" fillId="2" borderId="0" xfId="0" applyFont="1" applyFill="1"/>
    <xf numFmtId="3" fontId="6" fillId="2" borderId="0" xfId="0" applyNumberFormat="1" applyFont="1" applyFill="1"/>
    <xf numFmtId="0" fontId="6" fillId="3" borderId="0" xfId="0" applyFont="1" applyFill="1"/>
    <xf numFmtId="164" fontId="6" fillId="2" borderId="0" xfId="0" applyNumberFormat="1" applyFont="1" applyFill="1"/>
    <xf numFmtId="0" fontId="7" fillId="3" borderId="2" xfId="0" applyFont="1" applyFill="1" applyBorder="1"/>
    <xf numFmtId="3" fontId="8" fillId="3" borderId="3" xfId="0" applyNumberFormat="1" applyFont="1" applyFill="1" applyBorder="1"/>
    <xf numFmtId="0" fontId="8" fillId="3" borderId="0" xfId="0" applyFont="1" applyFill="1"/>
    <xf numFmtId="0" fontId="8" fillId="3" borderId="4" xfId="0" applyFont="1" applyFill="1" applyBorder="1"/>
    <xf numFmtId="164" fontId="8" fillId="3" borderId="3" xfId="0" applyNumberFormat="1" applyFont="1" applyFill="1" applyBorder="1"/>
    <xf numFmtId="0" fontId="8" fillId="3" borderId="5" xfId="0" applyFont="1" applyFill="1" applyBorder="1"/>
    <xf numFmtId="3" fontId="8" fillId="3" borderId="6" xfId="0" applyNumberFormat="1" applyFont="1" applyFill="1" applyBorder="1"/>
    <xf numFmtId="3" fontId="9" fillId="3" borderId="6" xfId="0" applyNumberFormat="1" applyFont="1" applyFill="1" applyBorder="1"/>
    <xf numFmtId="3" fontId="8" fillId="3" borderId="7" xfId="0" applyNumberFormat="1" applyFont="1" applyFill="1" applyBorder="1"/>
    <xf numFmtId="0" fontId="7" fillId="4" borderId="5" xfId="0" applyFont="1" applyFill="1" applyBorder="1"/>
    <xf numFmtId="0" fontId="8" fillId="4" borderId="0" xfId="0" applyFont="1" applyFill="1"/>
    <xf numFmtId="3" fontId="7" fillId="4" borderId="6" xfId="0" applyNumberFormat="1" applyFont="1" applyFill="1" applyBorder="1"/>
    <xf numFmtId="0" fontId="7" fillId="3" borderId="5" xfId="0" applyFont="1" applyFill="1" applyBorder="1"/>
    <xf numFmtId="0" fontId="9" fillId="3" borderId="5" xfId="0" applyFont="1" applyFill="1" applyBorder="1"/>
    <xf numFmtId="0" fontId="10" fillId="3" borderId="5" xfId="0" applyFont="1" applyFill="1" applyBorder="1"/>
    <xf numFmtId="0" fontId="7" fillId="5" borderId="5" xfId="0" applyFont="1" applyFill="1" applyBorder="1"/>
    <xf numFmtId="3" fontId="7" fillId="5" borderId="8" xfId="0" applyNumberFormat="1" applyFont="1" applyFill="1" applyBorder="1"/>
    <xf numFmtId="0" fontId="8" fillId="5" borderId="0" xfId="0" applyFont="1" applyFill="1"/>
    <xf numFmtId="0" fontId="8" fillId="3" borderId="9" xfId="0" applyFont="1" applyFill="1" applyBorder="1"/>
    <xf numFmtId="0" fontId="8" fillId="3" borderId="10" xfId="0" applyFont="1" applyFill="1" applyBorder="1"/>
    <xf numFmtId="0" fontId="8" fillId="3" borderId="7" xfId="0" applyFont="1" applyFill="1" applyBorder="1"/>
    <xf numFmtId="9" fontId="4" fillId="4" borderId="1" xfId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/>
    <xf numFmtId="3" fontId="13" fillId="2" borderId="0" xfId="2" applyNumberFormat="1" applyFont="1" applyFill="1"/>
    <xf numFmtId="0" fontId="12" fillId="2" borderId="0" xfId="2" applyFill="1"/>
    <xf numFmtId="165" fontId="14" fillId="2" borderId="0" xfId="2" quotePrefix="1" applyNumberFormat="1" applyFont="1" applyFill="1"/>
    <xf numFmtId="3" fontId="14" fillId="2" borderId="2" xfId="2" applyNumberFormat="1" applyFont="1" applyFill="1" applyBorder="1"/>
    <xf numFmtId="3" fontId="14" fillId="2" borderId="3" xfId="2" applyNumberFormat="1" applyFont="1" applyFill="1" applyBorder="1"/>
    <xf numFmtId="3" fontId="14" fillId="2" borderId="0" xfId="2" applyNumberFormat="1" applyFont="1" applyFill="1"/>
    <xf numFmtId="10" fontId="15" fillId="2" borderId="0" xfId="2" applyNumberFormat="1" applyFont="1" applyFill="1"/>
    <xf numFmtId="3" fontId="14" fillId="2" borderId="5" xfId="2" applyNumberFormat="1" applyFont="1" applyFill="1" applyBorder="1"/>
    <xf numFmtId="3" fontId="14" fillId="2" borderId="6" xfId="2" applyNumberFormat="1" applyFont="1" applyFill="1" applyBorder="1"/>
    <xf numFmtId="3" fontId="16" fillId="2" borderId="0" xfId="2" applyNumberFormat="1" applyFont="1" applyFill="1"/>
    <xf numFmtId="3" fontId="14" fillId="2" borderId="0" xfId="2" applyNumberFormat="1" applyFont="1" applyFill="1" applyAlignment="1">
      <alignment horizontal="right"/>
    </xf>
    <xf numFmtId="166" fontId="18" fillId="2" borderId="0" xfId="2" applyNumberFormat="1" applyFont="1" applyFill="1"/>
    <xf numFmtId="3" fontId="0" fillId="2" borderId="0" xfId="0" applyNumberFormat="1" applyFill="1"/>
    <xf numFmtId="0" fontId="20" fillId="2" borderId="0" xfId="0" applyFont="1" applyFill="1"/>
    <xf numFmtId="166" fontId="20" fillId="2" borderId="0" xfId="0" applyNumberFormat="1" applyFont="1" applyFill="1"/>
    <xf numFmtId="9" fontId="21" fillId="2" borderId="0" xfId="1" applyFont="1" applyFill="1"/>
    <xf numFmtId="0" fontId="24" fillId="2" borderId="12" xfId="0" applyFont="1" applyFill="1" applyBorder="1"/>
    <xf numFmtId="9" fontId="22" fillId="2" borderId="12" xfId="1" applyFont="1" applyFill="1" applyBorder="1"/>
    <xf numFmtId="9" fontId="22" fillId="2" borderId="13" xfId="1" applyFont="1" applyFill="1" applyBorder="1"/>
    <xf numFmtId="0" fontId="24" fillId="2" borderId="14" xfId="0" applyFont="1" applyFill="1" applyBorder="1"/>
    <xf numFmtId="0" fontId="24" fillId="2" borderId="0" xfId="0" applyFont="1" applyFill="1"/>
    <xf numFmtId="0" fontId="24" fillId="2" borderId="15" xfId="0" applyFont="1" applyFill="1" applyBorder="1"/>
    <xf numFmtId="167" fontId="22" fillId="2" borderId="0" xfId="0" applyNumberFormat="1" applyFont="1" applyFill="1"/>
    <xf numFmtId="167" fontId="22" fillId="2" borderId="15" xfId="0" applyNumberFormat="1" applyFont="1" applyFill="1" applyBorder="1"/>
    <xf numFmtId="0" fontId="24" fillId="2" borderId="16" xfId="0" applyFont="1" applyFill="1" applyBorder="1"/>
    <xf numFmtId="0" fontId="24" fillId="2" borderId="17" xfId="0" applyFont="1" applyFill="1" applyBorder="1"/>
    <xf numFmtId="0" fontId="24" fillId="2" borderId="18" xfId="0" applyFont="1" applyFill="1" applyBorder="1"/>
    <xf numFmtId="10" fontId="17" fillId="2" borderId="0" xfId="2" applyNumberFormat="1" applyFont="1" applyFill="1" applyAlignment="1">
      <alignment horizontal="center"/>
    </xf>
    <xf numFmtId="3" fontId="16" fillId="2" borderId="5" xfId="2" applyNumberFormat="1" applyFont="1" applyFill="1" applyBorder="1"/>
    <xf numFmtId="10" fontId="17" fillId="2" borderId="6" xfId="2" applyNumberFormat="1" applyFont="1" applyFill="1" applyBorder="1" applyAlignment="1">
      <alignment horizontal="center"/>
    </xf>
    <xf numFmtId="3" fontId="12" fillId="2" borderId="0" xfId="2" applyNumberFormat="1" applyFill="1"/>
    <xf numFmtId="10" fontId="15" fillId="2" borderId="0" xfId="2" applyNumberFormat="1" applyFont="1" applyFill="1" applyAlignment="1">
      <alignment horizontal="center"/>
    </xf>
    <xf numFmtId="10" fontId="15" fillId="2" borderId="6" xfId="2" applyNumberFormat="1" applyFont="1" applyFill="1" applyBorder="1" applyAlignment="1">
      <alignment horizontal="center"/>
    </xf>
    <xf numFmtId="0" fontId="11" fillId="2" borderId="0" xfId="0" applyFont="1" applyFill="1"/>
    <xf numFmtId="10" fontId="17" fillId="2" borderId="0" xfId="2" applyNumberFormat="1" applyFont="1" applyFill="1"/>
    <xf numFmtId="10" fontId="17" fillId="2" borderId="6" xfId="2" applyNumberFormat="1" applyFont="1" applyFill="1" applyBorder="1"/>
    <xf numFmtId="10" fontId="19" fillId="2" borderId="0" xfId="2" applyNumberFormat="1" applyFont="1" applyFill="1"/>
    <xf numFmtId="166" fontId="18" fillId="2" borderId="9" xfId="2" applyNumberFormat="1" applyFont="1" applyFill="1" applyBorder="1"/>
    <xf numFmtId="10" fontId="19" fillId="2" borderId="7" xfId="2" applyNumberFormat="1" applyFont="1" applyFill="1" applyBorder="1"/>
    <xf numFmtId="166" fontId="22" fillId="2" borderId="11" xfId="2" applyNumberFormat="1" applyFont="1" applyFill="1" applyBorder="1"/>
    <xf numFmtId="166" fontId="22" fillId="2" borderId="14" xfId="2" applyNumberFormat="1" applyFont="1" applyFill="1" applyBorder="1"/>
    <xf numFmtId="3" fontId="16" fillId="6" borderId="1" xfId="2" applyNumberFormat="1" applyFont="1" applyFill="1" applyBorder="1"/>
    <xf numFmtId="3" fontId="14" fillId="6" borderId="1" xfId="2" applyNumberFormat="1" applyFont="1" applyFill="1" applyBorder="1"/>
    <xf numFmtId="3" fontId="16" fillId="6" borderId="1" xfId="2" applyNumberFormat="1" applyFont="1" applyFill="1" applyBorder="1" applyAlignment="1">
      <alignment horizontal="center"/>
    </xf>
    <xf numFmtId="3" fontId="14" fillId="6" borderId="1" xfId="2" applyNumberFormat="1" applyFont="1" applyFill="1" applyBorder="1" applyAlignment="1">
      <alignment horizontal="center"/>
    </xf>
    <xf numFmtId="166" fontId="18" fillId="2" borderId="2" xfId="2" applyNumberFormat="1" applyFont="1" applyFill="1" applyBorder="1"/>
    <xf numFmtId="166" fontId="18" fillId="2" borderId="4" xfId="2" applyNumberFormat="1" applyFont="1" applyFill="1" applyBorder="1"/>
    <xf numFmtId="0" fontId="0" fillId="2" borderId="4" xfId="0" applyFill="1" applyBorder="1"/>
    <xf numFmtId="166" fontId="18" fillId="2" borderId="3" xfId="2" applyNumberFormat="1" applyFont="1" applyFill="1" applyBorder="1"/>
    <xf numFmtId="166" fontId="18" fillId="2" borderId="6" xfId="2" applyNumberFormat="1" applyFont="1" applyFill="1" applyBorder="1"/>
    <xf numFmtId="166" fontId="18" fillId="2" borderId="10" xfId="2" applyNumberFormat="1" applyFont="1" applyFill="1" applyBorder="1"/>
    <xf numFmtId="0" fontId="0" fillId="2" borderId="10" xfId="0" applyFill="1" applyBorder="1"/>
    <xf numFmtId="166" fontId="18" fillId="2" borderId="7" xfId="2" applyNumberFormat="1" applyFont="1" applyFill="1" applyBorder="1"/>
    <xf numFmtId="0" fontId="20" fillId="2" borderId="4" xfId="0" applyFont="1" applyFill="1" applyBorder="1"/>
    <xf numFmtId="166" fontId="20" fillId="2" borderId="6" xfId="0" applyNumberFormat="1" applyFont="1" applyFill="1" applyBorder="1"/>
    <xf numFmtId="166" fontId="21" fillId="2" borderId="10" xfId="0" applyNumberFormat="1" applyFont="1" applyFill="1" applyBorder="1"/>
    <xf numFmtId="0" fontId="20" fillId="2" borderId="10" xfId="0" applyFont="1" applyFill="1" applyBorder="1"/>
    <xf numFmtId="166" fontId="21" fillId="2" borderId="7" xfId="0" applyNumberFormat="1" applyFont="1" applyFill="1" applyBorder="1"/>
    <xf numFmtId="3" fontId="16" fillId="2" borderId="4" xfId="2" applyNumberFormat="1" applyFont="1" applyFill="1" applyBorder="1"/>
    <xf numFmtId="3" fontId="16" fillId="2" borderId="3" xfId="2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166" fontId="18" fillId="2" borderId="5" xfId="2" applyNumberFormat="1" applyFont="1" applyFill="1" applyBorder="1"/>
    <xf numFmtId="3" fontId="16" fillId="2" borderId="6" xfId="2" applyNumberFormat="1" applyFont="1" applyFill="1" applyBorder="1"/>
    <xf numFmtId="9" fontId="21" fillId="2" borderId="6" xfId="1" applyFont="1" applyFill="1" applyBorder="1"/>
    <xf numFmtId="3" fontId="16" fillId="2" borderId="10" xfId="2" applyNumberFormat="1" applyFont="1" applyFill="1" applyBorder="1"/>
    <xf numFmtId="3" fontId="16" fillId="2" borderId="7" xfId="2" applyNumberFormat="1" applyFont="1" applyFill="1" applyBorder="1"/>
  </cellXfs>
  <cellStyles count="3">
    <cellStyle name="Procent" xfId="1" builtinId="5"/>
    <cellStyle name="Standaard" xfId="0" builtinId="0"/>
    <cellStyle name="Standaard 2" xfId="2" xr:uid="{A3B6249A-EF6B-4CB1-806B-ED7E989BABA4}"/>
  </cellStyles>
  <dxfs count="0"/>
  <tableStyles count="0" defaultTableStyle="TableStyleMedium2" defaultPivotStyle="PivotStyleLight16"/>
  <colors>
    <mruColors>
      <color rgb="FFF5FCFC"/>
      <color rgb="FF2B7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la\OneDrive\AAA%20Top-Voorbeelden\oude%20documenten\Kantoor\financieel-pl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eringsbegr"/>
      <sheetName val="spec investeringen"/>
      <sheetName val="financieringsbegr"/>
      <sheetName val="Exploitatiebegr"/>
      <sheetName val="Bedrijskostenspec"/>
      <sheetName val="aflossingscapaciteit"/>
      <sheetName val="privé"/>
      <sheetName val="Compatibiliteitsrapport"/>
    </sheetNames>
    <sheetDataSet>
      <sheetData sheetId="0" refreshError="1"/>
      <sheetData sheetId="1" refreshError="1">
        <row r="24">
          <cell r="B2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4062-3404-4D48-8911-17C9509A3DE5}">
  <sheetPr>
    <pageSetUpPr fitToPage="1"/>
  </sheetPr>
  <dimension ref="A1:F34"/>
  <sheetViews>
    <sheetView view="pageLayout" zoomScaleNormal="100" workbookViewId="0">
      <selection activeCell="B6" sqref="B6"/>
    </sheetView>
  </sheetViews>
  <sheetFormatPr defaultColWidth="7" defaultRowHeight="13.8" x14ac:dyDescent="0.25"/>
  <cols>
    <col min="1" max="1" width="38.77734375" style="1" bestFit="1" customWidth="1"/>
    <col min="2" max="6" width="23.33203125" style="1" customWidth="1"/>
    <col min="7" max="16384" width="7" style="1"/>
  </cols>
  <sheetData>
    <row r="1" spans="1:6" x14ac:dyDescent="0.25">
      <c r="A1" s="2" t="s">
        <v>0</v>
      </c>
      <c r="B1" s="3"/>
      <c r="C1" s="3"/>
      <c r="D1" s="3"/>
      <c r="E1" s="3"/>
      <c r="F1" s="3"/>
    </row>
    <row r="2" spans="1:6" x14ac:dyDescent="0.25">
      <c r="A2" s="3"/>
      <c r="B2" s="4" t="s">
        <v>1</v>
      </c>
      <c r="C2" s="4" t="s">
        <v>2</v>
      </c>
      <c r="D2" s="4" t="s">
        <v>3</v>
      </c>
      <c r="E2" s="3" t="s">
        <v>4</v>
      </c>
      <c r="F2" s="3" t="s">
        <v>5</v>
      </c>
    </row>
    <row r="3" spans="1:6" x14ac:dyDescent="0.25">
      <c r="A3" s="2" t="s">
        <v>6</v>
      </c>
      <c r="B3" s="4"/>
      <c r="C3" s="4"/>
      <c r="D3" s="4"/>
      <c r="E3" s="3"/>
      <c r="F3" s="3"/>
    </row>
    <row r="4" spans="1:6" x14ac:dyDescent="0.25">
      <c r="A4" s="5" t="s">
        <v>7</v>
      </c>
      <c r="B4" s="6">
        <v>0</v>
      </c>
      <c r="C4" s="6">
        <v>0</v>
      </c>
      <c r="D4" s="6">
        <v>0</v>
      </c>
      <c r="E4" s="6">
        <v>0</v>
      </c>
      <c r="F4" s="6">
        <v>0</v>
      </c>
    </row>
    <row r="5" spans="1:6" x14ac:dyDescent="0.25">
      <c r="A5" s="5" t="s">
        <v>8</v>
      </c>
      <c r="B5" s="6">
        <v>0</v>
      </c>
      <c r="C5" s="6">
        <v>0</v>
      </c>
      <c r="D5" s="6">
        <v>0</v>
      </c>
      <c r="E5" s="6">
        <v>0</v>
      </c>
      <c r="F5" s="6">
        <v>0</v>
      </c>
    </row>
    <row r="6" spans="1:6" x14ac:dyDescent="0.25">
      <c r="A6" s="5" t="s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</row>
    <row r="7" spans="1:6" x14ac:dyDescent="0.25">
      <c r="A7" s="5" t="s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</row>
    <row r="8" spans="1:6" x14ac:dyDescent="0.25">
      <c r="A8" s="5" t="s">
        <v>11</v>
      </c>
      <c r="B8" s="6">
        <v>0</v>
      </c>
      <c r="C8" s="6">
        <v>0</v>
      </c>
      <c r="D8" s="6">
        <v>0</v>
      </c>
      <c r="E8" s="6">
        <v>0</v>
      </c>
      <c r="F8" s="6">
        <v>0</v>
      </c>
    </row>
    <row r="9" spans="1:6" x14ac:dyDescent="0.25">
      <c r="A9" s="5" t="s">
        <v>12</v>
      </c>
      <c r="B9" s="6">
        <v>0</v>
      </c>
      <c r="C9" s="6">
        <v>0</v>
      </c>
      <c r="D9" s="6">
        <v>0</v>
      </c>
      <c r="E9" s="6">
        <v>0</v>
      </c>
      <c r="F9" s="6">
        <v>0</v>
      </c>
    </row>
    <row r="10" spans="1:6" x14ac:dyDescent="0.25">
      <c r="A10" s="5" t="s">
        <v>13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</row>
    <row r="11" spans="1:6" x14ac:dyDescent="0.25">
      <c r="A11" s="5" t="s">
        <v>14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</row>
    <row r="12" spans="1:6" x14ac:dyDescent="0.25">
      <c r="A12" s="5" t="s">
        <v>15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</row>
    <row r="13" spans="1:6" x14ac:dyDescent="0.25">
      <c r="A13" s="5" t="s">
        <v>16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</row>
    <row r="14" spans="1:6" x14ac:dyDescent="0.25">
      <c r="A14" s="5" t="s">
        <v>17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</row>
    <row r="15" spans="1:6" x14ac:dyDescent="0.25">
      <c r="A15" s="5" t="s">
        <v>18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</row>
    <row r="16" spans="1:6" x14ac:dyDescent="0.25">
      <c r="A16" s="5" t="s">
        <v>19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</row>
    <row r="17" spans="1:6" x14ac:dyDescent="0.25">
      <c r="A17" s="5" t="s">
        <v>20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</row>
    <row r="18" spans="1:6" x14ac:dyDescent="0.25">
      <c r="A18" s="5" t="s">
        <v>21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</row>
    <row r="19" spans="1:6" x14ac:dyDescent="0.25">
      <c r="A19" s="5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</row>
    <row r="20" spans="1:6" x14ac:dyDescent="0.25">
      <c r="A20" s="5" t="s">
        <v>23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</row>
    <row r="21" spans="1:6" x14ac:dyDescent="0.25">
      <c r="A21" s="7" t="s">
        <v>24</v>
      </c>
      <c r="B21" s="9">
        <f>SUM(B4:B20)</f>
        <v>0</v>
      </c>
      <c r="C21" s="9">
        <f t="shared" ref="C21:F21" si="0">SUM(C4:C20)</f>
        <v>0</v>
      </c>
      <c r="D21" s="9">
        <f t="shared" si="0"/>
        <v>0</v>
      </c>
      <c r="E21" s="9">
        <f t="shared" si="0"/>
        <v>0</v>
      </c>
      <c r="F21" s="9">
        <f t="shared" si="0"/>
        <v>0</v>
      </c>
    </row>
    <row r="22" spans="1:6" x14ac:dyDescent="0.25">
      <c r="A22" s="3"/>
      <c r="B22" s="10"/>
      <c r="C22" s="10"/>
      <c r="D22" s="10"/>
      <c r="E22" s="3"/>
      <c r="F22" s="3"/>
    </row>
    <row r="23" spans="1:6" x14ac:dyDescent="0.25">
      <c r="A23" s="2" t="s">
        <v>25</v>
      </c>
      <c r="B23" s="10"/>
      <c r="C23" s="10"/>
      <c r="D23" s="10"/>
      <c r="E23" s="3"/>
      <c r="F23" s="3"/>
    </row>
    <row r="24" spans="1:6" x14ac:dyDescent="0.25">
      <c r="A24" s="5" t="s">
        <v>26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</row>
    <row r="25" spans="1:6" x14ac:dyDescent="0.25">
      <c r="A25" s="5" t="s">
        <v>27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</row>
    <row r="26" spans="1:6" x14ac:dyDescent="0.25">
      <c r="A26" s="5" t="s">
        <v>28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</row>
    <row r="27" spans="1:6" x14ac:dyDescent="0.25">
      <c r="A27" s="5" t="s">
        <v>29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</row>
    <row r="28" spans="1:6" x14ac:dyDescent="0.25">
      <c r="A28" s="5" t="s">
        <v>30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</row>
    <row r="29" spans="1:6" x14ac:dyDescent="0.25">
      <c r="A29" s="5" t="s">
        <v>31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</row>
    <row r="30" spans="1:6" x14ac:dyDescent="0.25">
      <c r="A30" s="5" t="s">
        <v>32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</row>
    <row r="31" spans="1:6" x14ac:dyDescent="0.25">
      <c r="A31" s="5" t="s">
        <v>33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</row>
    <row r="32" spans="1:6" x14ac:dyDescent="0.25">
      <c r="A32" s="8" t="s">
        <v>34</v>
      </c>
      <c r="B32" s="9">
        <f>SUM(B24:B31)</f>
        <v>0</v>
      </c>
      <c r="C32" s="9">
        <f t="shared" ref="C32:F32" si="1">SUM(C24:C31)</f>
        <v>0</v>
      </c>
      <c r="D32" s="9">
        <f t="shared" si="1"/>
        <v>0</v>
      </c>
      <c r="E32" s="9">
        <f t="shared" si="1"/>
        <v>0</v>
      </c>
      <c r="F32" s="9">
        <f t="shared" si="1"/>
        <v>0</v>
      </c>
    </row>
    <row r="33" spans="1:6" x14ac:dyDescent="0.25">
      <c r="A33" s="3"/>
      <c r="B33" s="10"/>
      <c r="C33" s="10"/>
      <c r="D33" s="10"/>
      <c r="E33" s="3"/>
      <c r="F33" s="3"/>
    </row>
    <row r="34" spans="1:6" x14ac:dyDescent="0.25">
      <c r="A34" s="2" t="s">
        <v>35</v>
      </c>
      <c r="B34" s="11">
        <f>B21-B32</f>
        <v>0</v>
      </c>
      <c r="C34" s="11">
        <f t="shared" ref="C34:F34" si="2">C21-C32</f>
        <v>0</v>
      </c>
      <c r="D34" s="11">
        <f t="shared" si="2"/>
        <v>0</v>
      </c>
      <c r="E34" s="11">
        <f t="shared" si="2"/>
        <v>0</v>
      </c>
      <c r="F34" s="11">
        <f t="shared" si="2"/>
        <v>0</v>
      </c>
    </row>
  </sheetData>
  <pageMargins left="0.7" right="0.7" top="0.75" bottom="0.75" header="0.3" footer="0.3"/>
  <pageSetup paperSize="9" scale="84" orientation="landscape" r:id="rId1"/>
  <headerFooter>
    <oddHeader xml:space="preserve">&amp;R&amp;G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51B72-75EE-49D7-9E60-7BA3335DAA0D}">
  <sheetPr>
    <pageSetUpPr fitToPage="1"/>
  </sheetPr>
  <dimension ref="A1:F27"/>
  <sheetViews>
    <sheetView tabSelected="1" view="pageLayout" zoomScaleNormal="100" workbookViewId="0">
      <selection activeCell="F26" sqref="F26"/>
    </sheetView>
  </sheetViews>
  <sheetFormatPr defaultColWidth="7" defaultRowHeight="13.8" x14ac:dyDescent="0.25"/>
  <cols>
    <col min="1" max="2" width="28.6640625" style="1" customWidth="1"/>
    <col min="3" max="3" width="16.77734375" style="1" customWidth="1"/>
    <col min="4" max="6" width="20.88671875" style="1" customWidth="1"/>
    <col min="7" max="16384" width="7" style="1"/>
  </cols>
  <sheetData>
    <row r="1" spans="1:6" ht="15" x14ac:dyDescent="0.25">
      <c r="A1" s="12" t="s">
        <v>36</v>
      </c>
      <c r="B1" s="13"/>
      <c r="C1" s="14"/>
      <c r="D1" s="12" t="s">
        <v>37</v>
      </c>
      <c r="E1" s="12"/>
      <c r="F1" s="15"/>
    </row>
    <row r="2" spans="1:6" ht="15" x14ac:dyDescent="0.25">
      <c r="A2" s="12"/>
      <c r="B2" s="13"/>
      <c r="C2" s="14"/>
      <c r="D2" s="12"/>
      <c r="E2" s="12"/>
      <c r="F2" s="15"/>
    </row>
    <row r="3" spans="1:6" x14ac:dyDescent="0.25">
      <c r="A3" s="16" t="s">
        <v>38</v>
      </c>
      <c r="B3" s="17"/>
      <c r="C3" s="18"/>
      <c r="D3" s="16" t="s">
        <v>39</v>
      </c>
      <c r="E3" s="19"/>
      <c r="F3" s="20"/>
    </row>
    <row r="4" spans="1:6" x14ac:dyDescent="0.25">
      <c r="A4" s="21" t="s">
        <v>40</v>
      </c>
      <c r="B4" s="22">
        <v>0</v>
      </c>
      <c r="C4" s="18"/>
      <c r="D4" s="21" t="s">
        <v>41</v>
      </c>
      <c r="E4" s="18"/>
      <c r="F4" s="22">
        <v>0</v>
      </c>
    </row>
    <row r="5" spans="1:6" x14ac:dyDescent="0.25">
      <c r="A5" s="21" t="s">
        <v>42</v>
      </c>
      <c r="B5" s="22">
        <v>0</v>
      </c>
      <c r="C5" s="18"/>
      <c r="D5" s="21" t="s">
        <v>43</v>
      </c>
      <c r="E5" s="18"/>
      <c r="F5" s="22">
        <v>0</v>
      </c>
    </row>
    <row r="6" spans="1:6" x14ac:dyDescent="0.25">
      <c r="A6" s="21" t="s">
        <v>44</v>
      </c>
      <c r="B6" s="22">
        <v>0</v>
      </c>
      <c r="C6" s="18"/>
      <c r="D6" s="21" t="s">
        <v>45</v>
      </c>
      <c r="E6" s="18"/>
      <c r="F6" s="22">
        <v>0</v>
      </c>
    </row>
    <row r="7" spans="1:6" x14ac:dyDescent="0.25">
      <c r="A7" s="21" t="s">
        <v>46</v>
      </c>
      <c r="B7" s="22">
        <v>0</v>
      </c>
      <c r="C7" s="18"/>
      <c r="D7" s="21" t="s">
        <v>47</v>
      </c>
      <c r="E7" s="18"/>
      <c r="F7" s="23">
        <v>0</v>
      </c>
    </row>
    <row r="8" spans="1:6" x14ac:dyDescent="0.25">
      <c r="A8" s="21" t="s">
        <v>48</v>
      </c>
      <c r="B8" s="22">
        <v>0</v>
      </c>
      <c r="C8" s="18"/>
      <c r="D8" s="21" t="s">
        <v>49</v>
      </c>
      <c r="E8" s="18"/>
      <c r="F8" s="24">
        <v>0</v>
      </c>
    </row>
    <row r="9" spans="1:6" x14ac:dyDescent="0.25">
      <c r="A9" s="21" t="s">
        <v>50</v>
      </c>
      <c r="B9" s="22">
        <v>0</v>
      </c>
      <c r="C9" s="18"/>
      <c r="D9" s="25" t="s">
        <v>51</v>
      </c>
      <c r="E9" s="26"/>
      <c r="F9" s="27">
        <f>SUM(F3:F8)</f>
        <v>0</v>
      </c>
    </row>
    <row r="10" spans="1:6" x14ac:dyDescent="0.25">
      <c r="A10" s="21" t="s">
        <v>52</v>
      </c>
      <c r="B10" s="22">
        <f>'[1]spec investeringen'!B24</f>
        <v>0</v>
      </c>
      <c r="C10" s="18"/>
      <c r="D10" s="21"/>
      <c r="E10" s="18"/>
      <c r="F10" s="22"/>
    </row>
    <row r="11" spans="1:6" x14ac:dyDescent="0.25">
      <c r="A11" s="21" t="s">
        <v>53</v>
      </c>
      <c r="B11" s="22">
        <v>0</v>
      </c>
      <c r="C11" s="18"/>
      <c r="D11" s="21"/>
      <c r="E11" s="18"/>
      <c r="F11" s="22"/>
    </row>
    <row r="12" spans="1:6" x14ac:dyDescent="0.25">
      <c r="A12" s="21" t="s">
        <v>54</v>
      </c>
      <c r="B12" s="22">
        <v>0</v>
      </c>
      <c r="C12" s="18"/>
      <c r="D12" s="28" t="s">
        <v>55</v>
      </c>
      <c r="E12" s="18"/>
      <c r="F12" s="22"/>
    </row>
    <row r="13" spans="1:6" x14ac:dyDescent="0.25">
      <c r="A13" s="21" t="s">
        <v>56</v>
      </c>
      <c r="B13" s="24">
        <v>0</v>
      </c>
      <c r="C13" s="18"/>
      <c r="D13" s="21" t="s">
        <v>57</v>
      </c>
      <c r="E13" s="18"/>
      <c r="F13" s="22">
        <v>0</v>
      </c>
    </row>
    <row r="14" spans="1:6" x14ac:dyDescent="0.25">
      <c r="A14" s="25" t="s">
        <v>58</v>
      </c>
      <c r="B14" s="27">
        <f>SUM(B4:B13)</f>
        <v>0</v>
      </c>
      <c r="C14" s="18"/>
      <c r="D14" s="21" t="s">
        <v>59</v>
      </c>
      <c r="E14" s="18"/>
      <c r="F14" s="22">
        <v>0</v>
      </c>
    </row>
    <row r="15" spans="1:6" x14ac:dyDescent="0.25">
      <c r="A15" s="21"/>
      <c r="B15" s="22"/>
      <c r="C15" s="18"/>
      <c r="D15" s="21" t="s">
        <v>60</v>
      </c>
      <c r="E15" s="18"/>
      <c r="F15" s="22">
        <v>0</v>
      </c>
    </row>
    <row r="16" spans="1:6" x14ac:dyDescent="0.25">
      <c r="A16" s="21"/>
      <c r="B16" s="22"/>
      <c r="C16" s="18"/>
      <c r="D16" s="29" t="s">
        <v>61</v>
      </c>
      <c r="E16" s="18"/>
      <c r="F16" s="24">
        <v>0</v>
      </c>
    </row>
    <row r="17" spans="1:6" x14ac:dyDescent="0.25">
      <c r="A17" s="28" t="s">
        <v>62</v>
      </c>
      <c r="B17" s="22"/>
      <c r="C17" s="18"/>
      <c r="D17" s="25" t="s">
        <v>63</v>
      </c>
      <c r="E17" s="26"/>
      <c r="F17" s="27">
        <f>SUM(F11:F16)</f>
        <v>0</v>
      </c>
    </row>
    <row r="18" spans="1:6" x14ac:dyDescent="0.25">
      <c r="A18" s="21" t="s">
        <v>64</v>
      </c>
      <c r="B18" s="22">
        <v>0</v>
      </c>
      <c r="C18" s="18"/>
      <c r="D18" s="21"/>
      <c r="E18" s="18"/>
      <c r="F18" s="22"/>
    </row>
    <row r="19" spans="1:6" x14ac:dyDescent="0.25">
      <c r="A19" s="21" t="s">
        <v>65</v>
      </c>
      <c r="B19" s="22">
        <v>0</v>
      </c>
      <c r="C19" s="18"/>
      <c r="D19" s="30" t="s">
        <v>66</v>
      </c>
      <c r="E19" s="18"/>
      <c r="F19" s="22"/>
    </row>
    <row r="20" spans="1:6" x14ac:dyDescent="0.25">
      <c r="A20" s="21" t="s">
        <v>67</v>
      </c>
      <c r="B20" s="22">
        <v>0</v>
      </c>
      <c r="C20" s="18"/>
      <c r="D20" s="21" t="s">
        <v>68</v>
      </c>
      <c r="E20" s="18"/>
      <c r="F20" s="22">
        <f>B26</f>
        <v>0</v>
      </c>
    </row>
    <row r="21" spans="1:6" x14ac:dyDescent="0.25">
      <c r="A21" s="21" t="s">
        <v>69</v>
      </c>
      <c r="B21" s="22">
        <v>0</v>
      </c>
      <c r="C21" s="18"/>
      <c r="D21" s="21" t="s">
        <v>70</v>
      </c>
      <c r="E21" s="18"/>
      <c r="F21" s="22">
        <f>F9</f>
        <v>0</v>
      </c>
    </row>
    <row r="22" spans="1:6" x14ac:dyDescent="0.25">
      <c r="A22" s="21" t="s">
        <v>71</v>
      </c>
      <c r="B22" s="22">
        <v>0</v>
      </c>
      <c r="C22" s="18"/>
      <c r="D22" s="21" t="s">
        <v>72</v>
      </c>
      <c r="E22" s="18"/>
      <c r="F22" s="22">
        <f>F17</f>
        <v>0</v>
      </c>
    </row>
    <row r="23" spans="1:6" x14ac:dyDescent="0.25">
      <c r="A23" s="21" t="s">
        <v>73</v>
      </c>
      <c r="B23" s="24">
        <v>0</v>
      </c>
      <c r="C23" s="18"/>
      <c r="D23" s="21"/>
      <c r="E23" s="18"/>
      <c r="F23" s="22"/>
    </row>
    <row r="24" spans="1:6" x14ac:dyDescent="0.25">
      <c r="A24" s="25" t="s">
        <v>74</v>
      </c>
      <c r="B24" s="27">
        <f>SUM(B18:B23)</f>
        <v>0</v>
      </c>
      <c r="C24" s="18"/>
      <c r="D24" s="21"/>
      <c r="E24" s="18"/>
      <c r="F24" s="22"/>
    </row>
    <row r="25" spans="1:6" x14ac:dyDescent="0.25">
      <c r="A25" s="21"/>
      <c r="B25" s="22"/>
      <c r="C25" s="18"/>
      <c r="D25" s="21"/>
      <c r="E25" s="18"/>
      <c r="F25" s="22"/>
    </row>
    <row r="26" spans="1:6" ht="14.4" thickBot="1" x14ac:dyDescent="0.3">
      <c r="A26" s="31" t="s">
        <v>68</v>
      </c>
      <c r="B26" s="32">
        <f>B14+B24</f>
        <v>0</v>
      </c>
      <c r="C26" s="18"/>
      <c r="D26" s="31" t="s">
        <v>75</v>
      </c>
      <c r="E26" s="33"/>
      <c r="F26" s="32">
        <f>F20-F21-F22</f>
        <v>0</v>
      </c>
    </row>
    <row r="27" spans="1:6" ht="14.4" thickTop="1" x14ac:dyDescent="0.25">
      <c r="A27" s="34"/>
      <c r="B27" s="24"/>
      <c r="C27" s="18"/>
      <c r="D27" s="34"/>
      <c r="E27" s="35"/>
      <c r="F27" s="36"/>
    </row>
  </sheetData>
  <pageMargins left="0.7" right="0.7" top="0.75" bottom="0.75" header="0.3" footer="0.3"/>
  <pageSetup paperSize="9" scale="95" orientation="landscape" r:id="rId1"/>
  <headerFooter>
    <oddHeader xml:space="preserve">&amp;R&amp;G
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E590E-35DC-463D-B45F-F88F527752ED}">
  <sheetPr>
    <pageSetUpPr fitToPage="1"/>
  </sheetPr>
  <dimension ref="A2:Y19"/>
  <sheetViews>
    <sheetView view="pageLayout" zoomScaleNormal="100" workbookViewId="0">
      <selection activeCell="B11" sqref="B11"/>
    </sheetView>
  </sheetViews>
  <sheetFormatPr defaultColWidth="7" defaultRowHeight="13.8" x14ac:dyDescent="0.25"/>
  <cols>
    <col min="1" max="1" width="22.44140625" style="1" bestFit="1" customWidth="1"/>
    <col min="2" max="2" width="5.6640625" style="1" bestFit="1" customWidth="1"/>
    <col min="3" max="3" width="4.33203125" style="1" bestFit="1" customWidth="1"/>
    <col min="4" max="4" width="5.6640625" style="1" bestFit="1" customWidth="1"/>
    <col min="5" max="5" width="4.33203125" style="1" bestFit="1" customWidth="1"/>
    <col min="6" max="6" width="5.6640625" style="1" bestFit="1" customWidth="1"/>
    <col min="7" max="7" width="4.33203125" style="1" bestFit="1" customWidth="1"/>
    <col min="8" max="8" width="5.6640625" style="1" bestFit="1" customWidth="1"/>
    <col min="9" max="9" width="4.33203125" style="1" bestFit="1" customWidth="1"/>
    <col min="10" max="10" width="5.6640625" style="1" bestFit="1" customWidth="1"/>
    <col min="11" max="11" width="4.33203125" style="1" bestFit="1" customWidth="1"/>
    <col min="12" max="12" width="5.6640625" style="1" bestFit="1" customWidth="1"/>
    <col min="13" max="13" width="4.33203125" style="1" bestFit="1" customWidth="1"/>
    <col min="14" max="14" width="5.6640625" style="1" bestFit="1" customWidth="1"/>
    <col min="15" max="15" width="4.33203125" style="1" bestFit="1" customWidth="1"/>
    <col min="16" max="16" width="5.6640625" style="1" bestFit="1" customWidth="1"/>
    <col min="17" max="17" width="4.33203125" style="1" bestFit="1" customWidth="1"/>
    <col min="18" max="18" width="5.6640625" style="1" bestFit="1" customWidth="1"/>
    <col min="19" max="19" width="4.33203125" style="1" bestFit="1" customWidth="1"/>
    <col min="20" max="20" width="5.6640625" style="1" bestFit="1" customWidth="1"/>
    <col min="21" max="21" width="4.33203125" style="1" bestFit="1" customWidth="1"/>
    <col min="22" max="22" width="5.6640625" style="1" bestFit="1" customWidth="1"/>
    <col min="23" max="23" width="4.33203125" style="1" bestFit="1" customWidth="1"/>
    <col min="24" max="24" width="5.6640625" style="1" bestFit="1" customWidth="1"/>
    <col min="25" max="25" width="4.33203125" style="1" bestFit="1" customWidth="1"/>
    <col min="26" max="16384" width="7" style="1"/>
  </cols>
  <sheetData>
    <row r="2" spans="1:25" x14ac:dyDescent="0.25">
      <c r="A2" s="2" t="s">
        <v>76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25">
      <c r="A3" s="3"/>
      <c r="B3" s="40" t="s">
        <v>77</v>
      </c>
      <c r="C3" s="41"/>
      <c r="D3" s="40" t="s">
        <v>78</v>
      </c>
      <c r="E3" s="41"/>
      <c r="F3" s="40" t="s">
        <v>79</v>
      </c>
      <c r="G3" s="41"/>
      <c r="H3" s="40" t="s">
        <v>80</v>
      </c>
      <c r="I3" s="41"/>
      <c r="J3" s="40" t="s">
        <v>81</v>
      </c>
      <c r="K3" s="41"/>
      <c r="L3" s="40" t="s">
        <v>82</v>
      </c>
      <c r="M3" s="41"/>
      <c r="N3" s="40" t="s">
        <v>83</v>
      </c>
      <c r="O3" s="41"/>
      <c r="P3" s="40" t="s">
        <v>84</v>
      </c>
      <c r="Q3" s="41"/>
      <c r="R3" s="40" t="s">
        <v>85</v>
      </c>
      <c r="S3" s="41"/>
      <c r="T3" s="40" t="s">
        <v>86</v>
      </c>
      <c r="U3" s="41"/>
      <c r="V3" s="40" t="s">
        <v>87</v>
      </c>
      <c r="W3" s="41"/>
      <c r="X3" s="40" t="s">
        <v>88</v>
      </c>
      <c r="Y3" s="41"/>
    </row>
    <row r="4" spans="1:25" x14ac:dyDescent="0.25">
      <c r="A4" s="39" t="s">
        <v>94</v>
      </c>
      <c r="B4" s="6">
        <v>15000</v>
      </c>
      <c r="C4" s="37">
        <f>B4/B4</f>
        <v>1</v>
      </c>
      <c r="D4" s="6">
        <v>15000</v>
      </c>
      <c r="E4" s="37">
        <f>D4/D4</f>
        <v>1</v>
      </c>
      <c r="F4" s="6">
        <v>15000</v>
      </c>
      <c r="G4" s="37">
        <f>F4/F4</f>
        <v>1</v>
      </c>
      <c r="H4" s="6">
        <v>15000</v>
      </c>
      <c r="I4" s="37">
        <f>H4/H4</f>
        <v>1</v>
      </c>
      <c r="J4" s="6">
        <v>15000</v>
      </c>
      <c r="K4" s="37">
        <f>J4/J4</f>
        <v>1</v>
      </c>
      <c r="L4" s="6">
        <v>15000</v>
      </c>
      <c r="M4" s="37">
        <f>L4/L4</f>
        <v>1</v>
      </c>
      <c r="N4" s="6">
        <v>15000</v>
      </c>
      <c r="O4" s="37">
        <f>N4/N4</f>
        <v>1</v>
      </c>
      <c r="P4" s="6">
        <v>15000</v>
      </c>
      <c r="Q4" s="37">
        <f>P4/P4</f>
        <v>1</v>
      </c>
      <c r="R4" s="6">
        <v>15000</v>
      </c>
      <c r="S4" s="37">
        <f>R4/R4</f>
        <v>1</v>
      </c>
      <c r="T4" s="6">
        <v>15000</v>
      </c>
      <c r="U4" s="37">
        <f>T4/T4</f>
        <v>1</v>
      </c>
      <c r="V4" s="6">
        <v>15000</v>
      </c>
      <c r="W4" s="37">
        <f>V4/V4</f>
        <v>1</v>
      </c>
      <c r="X4" s="6">
        <v>15000</v>
      </c>
      <c r="Y4" s="37">
        <f>X4/X4</f>
        <v>1</v>
      </c>
    </row>
    <row r="5" spans="1:25" x14ac:dyDescent="0.25">
      <c r="A5" s="5" t="s">
        <v>95</v>
      </c>
      <c r="B5" s="6">
        <v>4500</v>
      </c>
      <c r="C5" s="37">
        <f>B5/$B$4</f>
        <v>0.3</v>
      </c>
      <c r="D5" s="6">
        <v>4500</v>
      </c>
      <c r="E5" s="37">
        <f>D5/$B$4</f>
        <v>0.3</v>
      </c>
      <c r="F5" s="6">
        <v>4500</v>
      </c>
      <c r="G5" s="37">
        <f>F5/$B$4</f>
        <v>0.3</v>
      </c>
      <c r="H5" s="6">
        <v>4500</v>
      </c>
      <c r="I5" s="37">
        <f>H5/$B$4</f>
        <v>0.3</v>
      </c>
      <c r="J5" s="6">
        <v>4500</v>
      </c>
      <c r="K5" s="37">
        <f>J5/$B$4</f>
        <v>0.3</v>
      </c>
      <c r="L5" s="6">
        <v>4500</v>
      </c>
      <c r="M5" s="37">
        <f>L5/$B$4</f>
        <v>0.3</v>
      </c>
      <c r="N5" s="6">
        <v>4500</v>
      </c>
      <c r="O5" s="37">
        <f>N5/$B$4</f>
        <v>0.3</v>
      </c>
      <c r="P5" s="6">
        <v>4500</v>
      </c>
      <c r="Q5" s="37">
        <f>P5/$B$4</f>
        <v>0.3</v>
      </c>
      <c r="R5" s="6">
        <v>4500</v>
      </c>
      <c r="S5" s="37">
        <f>R5/$B$4</f>
        <v>0.3</v>
      </c>
      <c r="T5" s="6">
        <v>4500</v>
      </c>
      <c r="U5" s="37">
        <f>T5/$B$4</f>
        <v>0.3</v>
      </c>
      <c r="V5" s="6">
        <v>4500</v>
      </c>
      <c r="W5" s="37">
        <f>V5/$B$4</f>
        <v>0.3</v>
      </c>
      <c r="X5" s="6">
        <v>4500</v>
      </c>
      <c r="Y5" s="37">
        <f>X5/$B$4</f>
        <v>0.3</v>
      </c>
    </row>
    <row r="6" spans="1:25" x14ac:dyDescent="0.25">
      <c r="A6" s="5"/>
      <c r="B6" s="6"/>
      <c r="C6" s="37"/>
      <c r="D6" s="6"/>
      <c r="E6" s="37"/>
      <c r="F6" s="6"/>
      <c r="G6" s="37"/>
      <c r="H6" s="6"/>
      <c r="I6" s="37"/>
      <c r="J6" s="6"/>
      <c r="K6" s="37"/>
      <c r="L6" s="6"/>
      <c r="M6" s="37"/>
      <c r="N6" s="6"/>
      <c r="O6" s="37"/>
      <c r="P6" s="6"/>
      <c r="Q6" s="37"/>
      <c r="R6" s="6"/>
      <c r="S6" s="37"/>
      <c r="T6" s="6"/>
      <c r="U6" s="37"/>
      <c r="V6" s="6"/>
      <c r="W6" s="37"/>
      <c r="X6" s="6"/>
      <c r="Y6" s="37"/>
    </row>
    <row r="7" spans="1:25" x14ac:dyDescent="0.25">
      <c r="A7" s="39" t="s">
        <v>96</v>
      </c>
      <c r="B7" s="38">
        <f>B4-B5</f>
        <v>10500</v>
      </c>
      <c r="C7" s="37">
        <f>B7/$B$4</f>
        <v>0.7</v>
      </c>
      <c r="D7" s="38">
        <f>D4-D5</f>
        <v>10500</v>
      </c>
      <c r="E7" s="37">
        <f>D7/$B$4</f>
        <v>0.7</v>
      </c>
      <c r="F7" s="38">
        <f>F4-F5</f>
        <v>10500</v>
      </c>
      <c r="G7" s="37">
        <f>F7/$B$4</f>
        <v>0.7</v>
      </c>
      <c r="H7" s="38">
        <f>H4-H5</f>
        <v>10500</v>
      </c>
      <c r="I7" s="37">
        <f>H7/$B$4</f>
        <v>0.7</v>
      </c>
      <c r="J7" s="38">
        <f>J4-J5</f>
        <v>10500</v>
      </c>
      <c r="K7" s="37">
        <f>J7/$B$4</f>
        <v>0.7</v>
      </c>
      <c r="L7" s="38">
        <f>L4-L5</f>
        <v>10500</v>
      </c>
      <c r="M7" s="37">
        <f>L7/$B$4</f>
        <v>0.7</v>
      </c>
      <c r="N7" s="38">
        <f>N4-N5</f>
        <v>10500</v>
      </c>
      <c r="O7" s="37">
        <f>N7/$B$4</f>
        <v>0.7</v>
      </c>
      <c r="P7" s="38">
        <f>P4-P5</f>
        <v>10500</v>
      </c>
      <c r="Q7" s="37">
        <f>P7/$B$4</f>
        <v>0.7</v>
      </c>
      <c r="R7" s="38">
        <f>R4-R5</f>
        <v>10500</v>
      </c>
      <c r="S7" s="37">
        <f>R7/$B$4</f>
        <v>0.7</v>
      </c>
      <c r="T7" s="38">
        <f>T4-T5</f>
        <v>10500</v>
      </c>
      <c r="U7" s="37">
        <f>T7/$B$4</f>
        <v>0.7</v>
      </c>
      <c r="V7" s="38">
        <f>V4-V5</f>
        <v>10500</v>
      </c>
      <c r="W7" s="37">
        <f>V7/$B$4</f>
        <v>0.7</v>
      </c>
      <c r="X7" s="38">
        <f>X4-X5</f>
        <v>10500</v>
      </c>
      <c r="Y7" s="37">
        <f>X7/$B$4</f>
        <v>0.7</v>
      </c>
    </row>
    <row r="8" spans="1:25" x14ac:dyDescent="0.25">
      <c r="A8" s="5"/>
      <c r="B8" s="6"/>
      <c r="C8" s="37"/>
      <c r="D8" s="6"/>
      <c r="E8" s="37"/>
      <c r="F8" s="6"/>
      <c r="G8" s="37"/>
      <c r="H8" s="6"/>
      <c r="I8" s="37"/>
      <c r="J8" s="6"/>
      <c r="K8" s="37"/>
      <c r="L8" s="6"/>
      <c r="M8" s="37"/>
      <c r="N8" s="6"/>
      <c r="O8" s="37"/>
      <c r="P8" s="6"/>
      <c r="Q8" s="37"/>
      <c r="R8" s="6"/>
      <c r="S8" s="37"/>
      <c r="T8" s="6"/>
      <c r="U8" s="37"/>
      <c r="V8" s="6"/>
      <c r="W8" s="37"/>
      <c r="X8" s="6"/>
      <c r="Y8" s="37"/>
    </row>
    <row r="9" spans="1:25" x14ac:dyDescent="0.25">
      <c r="A9" s="39" t="s">
        <v>97</v>
      </c>
      <c r="B9" s="6"/>
      <c r="C9" s="37"/>
      <c r="D9" s="6"/>
      <c r="E9" s="37"/>
      <c r="F9" s="6"/>
      <c r="G9" s="37"/>
      <c r="H9" s="6"/>
      <c r="I9" s="37"/>
      <c r="J9" s="6"/>
      <c r="K9" s="37"/>
      <c r="L9" s="6"/>
      <c r="M9" s="37"/>
      <c r="N9" s="6"/>
      <c r="O9" s="37"/>
      <c r="P9" s="6"/>
      <c r="Q9" s="37"/>
      <c r="R9" s="6"/>
      <c r="S9" s="37"/>
      <c r="T9" s="6"/>
      <c r="U9" s="37"/>
      <c r="V9" s="6"/>
      <c r="W9" s="37"/>
      <c r="X9" s="6"/>
      <c r="Y9" s="37"/>
    </row>
    <row r="10" spans="1:25" x14ac:dyDescent="0.25">
      <c r="A10" s="5" t="s">
        <v>98</v>
      </c>
      <c r="B10" s="6">
        <v>3000</v>
      </c>
      <c r="C10" s="37">
        <f>B10/$B$4</f>
        <v>0.2</v>
      </c>
      <c r="D10" s="6">
        <v>3000</v>
      </c>
      <c r="E10" s="37">
        <f>D10/$B$4</f>
        <v>0.2</v>
      </c>
      <c r="F10" s="6">
        <v>3000</v>
      </c>
      <c r="G10" s="37">
        <f>F10/$B$4</f>
        <v>0.2</v>
      </c>
      <c r="H10" s="6">
        <v>3000</v>
      </c>
      <c r="I10" s="37">
        <f>H10/$B$4</f>
        <v>0.2</v>
      </c>
      <c r="J10" s="6">
        <v>3000</v>
      </c>
      <c r="K10" s="37">
        <f>J10/$B$4</f>
        <v>0.2</v>
      </c>
      <c r="L10" s="6">
        <v>3000</v>
      </c>
      <c r="M10" s="37">
        <f>L10/$B$4</f>
        <v>0.2</v>
      </c>
      <c r="N10" s="6">
        <v>3000</v>
      </c>
      <c r="O10" s="37">
        <f>N10/$B$4</f>
        <v>0.2</v>
      </c>
      <c r="P10" s="6">
        <v>3000</v>
      </c>
      <c r="Q10" s="37">
        <f>P10/$B$4</f>
        <v>0.2</v>
      </c>
      <c r="R10" s="6">
        <v>3000</v>
      </c>
      <c r="S10" s="37">
        <f>R10/$B$4</f>
        <v>0.2</v>
      </c>
      <c r="T10" s="6">
        <v>3000</v>
      </c>
      <c r="U10" s="37">
        <f>T10/$B$4</f>
        <v>0.2</v>
      </c>
      <c r="V10" s="6">
        <v>3000</v>
      </c>
      <c r="W10" s="37">
        <f>V10/$B$4</f>
        <v>0.2</v>
      </c>
      <c r="X10" s="6">
        <v>3000</v>
      </c>
      <c r="Y10" s="37">
        <f>X10/$B$4</f>
        <v>0.2</v>
      </c>
    </row>
    <row r="11" spans="1:25" x14ac:dyDescent="0.25">
      <c r="A11" s="5" t="s">
        <v>99</v>
      </c>
      <c r="B11" s="6">
        <v>300</v>
      </c>
      <c r="C11" s="37">
        <f>B11/$B$4</f>
        <v>0.02</v>
      </c>
      <c r="D11" s="6">
        <v>300</v>
      </c>
      <c r="E11" s="37">
        <f>D11/$B$4</f>
        <v>0.02</v>
      </c>
      <c r="F11" s="6">
        <v>300</v>
      </c>
      <c r="G11" s="37">
        <f>F11/$B$4</f>
        <v>0.02</v>
      </c>
      <c r="H11" s="6">
        <v>300</v>
      </c>
      <c r="I11" s="37">
        <f>H11/$B$4</f>
        <v>0.02</v>
      </c>
      <c r="J11" s="6">
        <v>300</v>
      </c>
      <c r="K11" s="37">
        <f>J11/$B$4</f>
        <v>0.02</v>
      </c>
      <c r="L11" s="6">
        <v>300</v>
      </c>
      <c r="M11" s="37">
        <f>L11/$B$4</f>
        <v>0.02</v>
      </c>
      <c r="N11" s="6">
        <v>300</v>
      </c>
      <c r="O11" s="37">
        <f>N11/$B$4</f>
        <v>0.02</v>
      </c>
      <c r="P11" s="6">
        <v>300</v>
      </c>
      <c r="Q11" s="37">
        <f>P11/$B$4</f>
        <v>0.02</v>
      </c>
      <c r="R11" s="6">
        <v>300</v>
      </c>
      <c r="S11" s="37">
        <f>R11/$B$4</f>
        <v>0.02</v>
      </c>
      <c r="T11" s="6">
        <v>300</v>
      </c>
      <c r="U11" s="37">
        <f>T11/$B$4</f>
        <v>0.02</v>
      </c>
      <c r="V11" s="6">
        <v>300</v>
      </c>
      <c r="W11" s="37">
        <f>V11/$B$4</f>
        <v>0.02</v>
      </c>
      <c r="X11" s="6">
        <v>300</v>
      </c>
      <c r="Y11" s="37">
        <f>X11/$B$4</f>
        <v>0.02</v>
      </c>
    </row>
    <row r="12" spans="1:25" x14ac:dyDescent="0.25">
      <c r="A12" s="5" t="s">
        <v>100</v>
      </c>
      <c r="B12" s="6">
        <v>1200</v>
      </c>
      <c r="C12" s="37">
        <f>B12/$B$4</f>
        <v>0.08</v>
      </c>
      <c r="D12" s="6">
        <v>1200</v>
      </c>
      <c r="E12" s="37">
        <f>D12/$B$4</f>
        <v>0.08</v>
      </c>
      <c r="F12" s="6">
        <v>1200</v>
      </c>
      <c r="G12" s="37">
        <f>F12/$B$4</f>
        <v>0.08</v>
      </c>
      <c r="H12" s="6">
        <v>1200</v>
      </c>
      <c r="I12" s="37">
        <f>H12/$B$4</f>
        <v>0.08</v>
      </c>
      <c r="J12" s="6">
        <v>1200</v>
      </c>
      <c r="K12" s="37">
        <f>J12/$B$4</f>
        <v>0.08</v>
      </c>
      <c r="L12" s="6">
        <v>1200</v>
      </c>
      <c r="M12" s="37">
        <f>L12/$B$4</f>
        <v>0.08</v>
      </c>
      <c r="N12" s="6">
        <v>1200</v>
      </c>
      <c r="O12" s="37">
        <f>N12/$B$4</f>
        <v>0.08</v>
      </c>
      <c r="P12" s="6">
        <v>1200</v>
      </c>
      <c r="Q12" s="37">
        <f>P12/$B$4</f>
        <v>0.08</v>
      </c>
      <c r="R12" s="6">
        <v>1200</v>
      </c>
      <c r="S12" s="37">
        <f>R12/$B$4</f>
        <v>0.08</v>
      </c>
      <c r="T12" s="6">
        <v>1200</v>
      </c>
      <c r="U12" s="37">
        <f>T12/$B$4</f>
        <v>0.08</v>
      </c>
      <c r="V12" s="6">
        <v>1200</v>
      </c>
      <c r="W12" s="37">
        <f>V12/$B$4</f>
        <v>0.08</v>
      </c>
      <c r="X12" s="6">
        <v>1200</v>
      </c>
      <c r="Y12" s="37">
        <f>X12/$B$4</f>
        <v>0.08</v>
      </c>
    </row>
    <row r="13" spans="1:25" x14ac:dyDescent="0.25">
      <c r="A13" s="5" t="s">
        <v>101</v>
      </c>
      <c r="B13" s="6">
        <v>750</v>
      </c>
      <c r="C13" s="37">
        <f>B13/$B$4</f>
        <v>0.05</v>
      </c>
      <c r="D13" s="6">
        <v>750</v>
      </c>
      <c r="E13" s="37">
        <f>D13/$B$4</f>
        <v>0.05</v>
      </c>
      <c r="F13" s="6">
        <v>750</v>
      </c>
      <c r="G13" s="37">
        <f>F13/$B$4</f>
        <v>0.05</v>
      </c>
      <c r="H13" s="6">
        <v>750</v>
      </c>
      <c r="I13" s="37">
        <f>H13/$B$4</f>
        <v>0.05</v>
      </c>
      <c r="J13" s="6">
        <v>750</v>
      </c>
      <c r="K13" s="37">
        <f>J13/$B$4</f>
        <v>0.05</v>
      </c>
      <c r="L13" s="6">
        <v>750</v>
      </c>
      <c r="M13" s="37">
        <f>L13/$B$4</f>
        <v>0.05</v>
      </c>
      <c r="N13" s="6">
        <v>750</v>
      </c>
      <c r="O13" s="37">
        <f>N13/$B$4</f>
        <v>0.05</v>
      </c>
      <c r="P13" s="6">
        <v>750</v>
      </c>
      <c r="Q13" s="37">
        <f>P13/$B$4</f>
        <v>0.05</v>
      </c>
      <c r="R13" s="6">
        <v>750</v>
      </c>
      <c r="S13" s="37">
        <f>R13/$B$4</f>
        <v>0.05</v>
      </c>
      <c r="T13" s="6">
        <v>750</v>
      </c>
      <c r="U13" s="37">
        <f>T13/$B$4</f>
        <v>0.05</v>
      </c>
      <c r="V13" s="6">
        <v>750</v>
      </c>
      <c r="W13" s="37">
        <f>V13/$B$4</f>
        <v>0.05</v>
      </c>
      <c r="X13" s="6">
        <v>750</v>
      </c>
      <c r="Y13" s="37">
        <f>X13/$B$4</f>
        <v>0.05</v>
      </c>
    </row>
    <row r="14" spans="1:25" x14ac:dyDescent="0.25">
      <c r="A14" s="5" t="s">
        <v>102</v>
      </c>
      <c r="B14" s="6">
        <v>750</v>
      </c>
      <c r="C14" s="37">
        <f>B14/$B$4</f>
        <v>0.05</v>
      </c>
      <c r="D14" s="6">
        <v>750</v>
      </c>
      <c r="E14" s="37">
        <f>D14/$B$4</f>
        <v>0.05</v>
      </c>
      <c r="F14" s="6">
        <v>750</v>
      </c>
      <c r="G14" s="37">
        <f>F14/$B$4</f>
        <v>0.05</v>
      </c>
      <c r="H14" s="6">
        <v>750</v>
      </c>
      <c r="I14" s="37">
        <f>H14/$B$4</f>
        <v>0.05</v>
      </c>
      <c r="J14" s="6">
        <v>750</v>
      </c>
      <c r="K14" s="37">
        <f>J14/$B$4</f>
        <v>0.05</v>
      </c>
      <c r="L14" s="6">
        <v>750</v>
      </c>
      <c r="M14" s="37">
        <f>L14/$B$4</f>
        <v>0.05</v>
      </c>
      <c r="N14" s="6">
        <v>750</v>
      </c>
      <c r="O14" s="37">
        <f>N14/$B$4</f>
        <v>0.05</v>
      </c>
      <c r="P14" s="6">
        <v>750</v>
      </c>
      <c r="Q14" s="37">
        <f>P14/$B$4</f>
        <v>0.05</v>
      </c>
      <c r="R14" s="6">
        <v>750</v>
      </c>
      <c r="S14" s="37">
        <f>R14/$B$4</f>
        <v>0.05</v>
      </c>
      <c r="T14" s="6">
        <v>750</v>
      </c>
      <c r="U14" s="37">
        <f>T14/$B$4</f>
        <v>0.05</v>
      </c>
      <c r="V14" s="6">
        <v>750</v>
      </c>
      <c r="W14" s="37">
        <f>V14/$B$4</f>
        <v>0.05</v>
      </c>
      <c r="X14" s="6">
        <v>750</v>
      </c>
      <c r="Y14" s="37">
        <f>X14/$B$4</f>
        <v>0.05</v>
      </c>
    </row>
    <row r="15" spans="1:25" x14ac:dyDescent="0.25">
      <c r="A15" s="5"/>
      <c r="B15" s="6"/>
      <c r="C15" s="37"/>
      <c r="D15" s="6"/>
      <c r="E15" s="37"/>
      <c r="F15" s="6"/>
      <c r="G15" s="37"/>
      <c r="H15" s="6"/>
      <c r="I15" s="37"/>
      <c r="J15" s="6"/>
      <c r="K15" s="37"/>
      <c r="L15" s="6"/>
      <c r="M15" s="37"/>
      <c r="N15" s="6"/>
      <c r="O15" s="37"/>
      <c r="P15" s="6"/>
      <c r="Q15" s="37"/>
      <c r="R15" s="6"/>
      <c r="S15" s="37"/>
      <c r="T15" s="6"/>
      <c r="U15" s="37"/>
      <c r="V15" s="6"/>
      <c r="W15" s="37"/>
      <c r="X15" s="6"/>
      <c r="Y15" s="37"/>
    </row>
    <row r="16" spans="1:25" x14ac:dyDescent="0.25">
      <c r="A16" s="39" t="s">
        <v>103</v>
      </c>
      <c r="B16" s="38">
        <f>SUM(B10:B15)</f>
        <v>6000</v>
      </c>
      <c r="C16" s="37">
        <f>B16/$B$4</f>
        <v>0.4</v>
      </c>
      <c r="D16" s="38">
        <f>SUM(D10:D15)</f>
        <v>6000</v>
      </c>
      <c r="E16" s="37">
        <f>D16/$B$4</f>
        <v>0.4</v>
      </c>
      <c r="F16" s="38">
        <f>SUM(F10:F15)</f>
        <v>6000</v>
      </c>
      <c r="G16" s="37">
        <f>F16/$B$4</f>
        <v>0.4</v>
      </c>
      <c r="H16" s="38">
        <f>SUM(H10:H15)</f>
        <v>6000</v>
      </c>
      <c r="I16" s="37">
        <f>H16/$B$4</f>
        <v>0.4</v>
      </c>
      <c r="J16" s="38">
        <f>SUM(J10:J15)</f>
        <v>6000</v>
      </c>
      <c r="K16" s="37">
        <f>J16/$B$4</f>
        <v>0.4</v>
      </c>
      <c r="L16" s="38">
        <f>SUM(L10:L15)</f>
        <v>6000</v>
      </c>
      <c r="M16" s="37">
        <f>L16/$B$4</f>
        <v>0.4</v>
      </c>
      <c r="N16" s="38">
        <f>SUM(N10:N15)</f>
        <v>6000</v>
      </c>
      <c r="O16" s="37">
        <f>N16/$B$4</f>
        <v>0.4</v>
      </c>
      <c r="P16" s="38">
        <f>SUM(P10:P15)</f>
        <v>6000</v>
      </c>
      <c r="Q16" s="37">
        <f>P16/$B$4</f>
        <v>0.4</v>
      </c>
      <c r="R16" s="38">
        <f>SUM(R10:R15)</f>
        <v>6000</v>
      </c>
      <c r="S16" s="37">
        <f>R16/$B$4</f>
        <v>0.4</v>
      </c>
      <c r="T16" s="38">
        <f>SUM(T10:T15)</f>
        <v>6000</v>
      </c>
      <c r="U16" s="37">
        <f>T16/$B$4</f>
        <v>0.4</v>
      </c>
      <c r="V16" s="38">
        <f>SUM(V10:V15)</f>
        <v>6000</v>
      </c>
      <c r="W16" s="37">
        <f>V16/$B$4</f>
        <v>0.4</v>
      </c>
      <c r="X16" s="38">
        <f>SUM(X10:X15)</f>
        <v>6000</v>
      </c>
      <c r="Y16" s="37">
        <f>X16/$B$4</f>
        <v>0.4</v>
      </c>
    </row>
    <row r="17" spans="1:25" x14ac:dyDescent="0.25">
      <c r="A17" s="5"/>
      <c r="B17" s="6"/>
      <c r="C17" s="37"/>
      <c r="D17" s="6"/>
      <c r="E17" s="37"/>
      <c r="F17" s="6"/>
      <c r="G17" s="37"/>
      <c r="H17" s="6"/>
      <c r="I17" s="37"/>
      <c r="J17" s="6"/>
      <c r="K17" s="37"/>
      <c r="L17" s="6"/>
      <c r="M17" s="37"/>
      <c r="N17" s="6"/>
      <c r="O17" s="37"/>
      <c r="P17" s="6"/>
      <c r="Q17" s="37"/>
      <c r="R17" s="6"/>
      <c r="S17" s="37"/>
      <c r="T17" s="6"/>
      <c r="U17" s="37"/>
      <c r="V17" s="6"/>
      <c r="W17" s="37"/>
      <c r="X17" s="6"/>
      <c r="Y17" s="37"/>
    </row>
    <row r="18" spans="1:25" x14ac:dyDescent="0.25">
      <c r="A18" s="5"/>
      <c r="B18" s="6"/>
      <c r="C18" s="37"/>
      <c r="D18" s="6"/>
      <c r="E18" s="37"/>
      <c r="F18" s="6"/>
      <c r="G18" s="37"/>
      <c r="H18" s="6"/>
      <c r="I18" s="37"/>
      <c r="J18" s="6"/>
      <c r="K18" s="37"/>
      <c r="L18" s="6"/>
      <c r="M18" s="37"/>
      <c r="N18" s="6"/>
      <c r="O18" s="37"/>
      <c r="P18" s="6"/>
      <c r="Q18" s="37"/>
      <c r="R18" s="6"/>
      <c r="S18" s="37"/>
      <c r="T18" s="6"/>
      <c r="U18" s="37"/>
      <c r="V18" s="6"/>
      <c r="W18" s="37"/>
      <c r="X18" s="6"/>
      <c r="Y18" s="37"/>
    </row>
    <row r="19" spans="1:25" x14ac:dyDescent="0.25">
      <c r="A19" s="39" t="s">
        <v>104</v>
      </c>
      <c r="B19" s="38">
        <f>B7-B16</f>
        <v>4500</v>
      </c>
      <c r="C19" s="37">
        <f>B19/$B$4</f>
        <v>0.3</v>
      </c>
      <c r="D19" s="38">
        <f>D7-D16</f>
        <v>4500</v>
      </c>
      <c r="E19" s="37">
        <f>D19/$B$4</f>
        <v>0.3</v>
      </c>
      <c r="F19" s="38">
        <f>F7-F16</f>
        <v>4500</v>
      </c>
      <c r="G19" s="37">
        <f>F19/$B$4</f>
        <v>0.3</v>
      </c>
      <c r="H19" s="38">
        <f>H7-H16</f>
        <v>4500</v>
      </c>
      <c r="I19" s="37">
        <f>H19/$B$4</f>
        <v>0.3</v>
      </c>
      <c r="J19" s="38">
        <f>J7-J16</f>
        <v>4500</v>
      </c>
      <c r="K19" s="37">
        <f>J19/$B$4</f>
        <v>0.3</v>
      </c>
      <c r="L19" s="38">
        <f>L7-L16</f>
        <v>4500</v>
      </c>
      <c r="M19" s="37">
        <f>L19/$B$4</f>
        <v>0.3</v>
      </c>
      <c r="N19" s="38">
        <f>N7-N16</f>
        <v>4500</v>
      </c>
      <c r="O19" s="37">
        <f>N19/$B$4</f>
        <v>0.3</v>
      </c>
      <c r="P19" s="38">
        <f>P7-P16</f>
        <v>4500</v>
      </c>
      <c r="Q19" s="37">
        <f>P19/$B$4</f>
        <v>0.3</v>
      </c>
      <c r="R19" s="38">
        <f>R7-R16</f>
        <v>4500</v>
      </c>
      <c r="S19" s="37">
        <f>R19/$B$4</f>
        <v>0.3</v>
      </c>
      <c r="T19" s="38">
        <f>T7-T16</f>
        <v>4500</v>
      </c>
      <c r="U19" s="37">
        <f>T19/$B$4</f>
        <v>0.3</v>
      </c>
      <c r="V19" s="38">
        <f>V7-V16</f>
        <v>4500</v>
      </c>
      <c r="W19" s="37">
        <f>V19/$B$4</f>
        <v>0.3</v>
      </c>
      <c r="X19" s="38">
        <f>X7-X16</f>
        <v>4500</v>
      </c>
      <c r="Y19" s="37">
        <f>X19/$B$4</f>
        <v>0.3</v>
      </c>
    </row>
  </sheetData>
  <mergeCells count="12">
    <mergeCell ref="V3:W3"/>
    <mergeCell ref="X3:Y3"/>
    <mergeCell ref="L3:M3"/>
    <mergeCell ref="N3:O3"/>
    <mergeCell ref="P3:Q3"/>
    <mergeCell ref="R3:S3"/>
    <mergeCell ref="T3:U3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scale="92" orientation="landscape" r:id="rId1"/>
  <headerFooter>
    <oddHeader xml:space="preserve">&amp;R&amp;G
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7102-CA64-4465-BA0A-9680B5AC1521}">
  <sheetPr>
    <pageSetUpPr fitToPage="1"/>
  </sheetPr>
  <dimension ref="A1:J17"/>
  <sheetViews>
    <sheetView view="pageLayout" zoomScaleNormal="100" workbookViewId="0">
      <selection activeCell="C10" sqref="C10"/>
    </sheetView>
  </sheetViews>
  <sheetFormatPr defaultColWidth="7" defaultRowHeight="13.8" x14ac:dyDescent="0.25"/>
  <cols>
    <col min="1" max="10" width="13.21875" style="1" customWidth="1"/>
    <col min="11" max="16384" width="7" style="1"/>
  </cols>
  <sheetData>
    <row r="1" spans="1:10" x14ac:dyDescent="0.25">
      <c r="A1" s="40" t="s">
        <v>89</v>
      </c>
      <c r="B1" s="41"/>
      <c r="C1" s="40" t="s">
        <v>90</v>
      </c>
      <c r="D1" s="41"/>
      <c r="E1" s="40" t="s">
        <v>91</v>
      </c>
      <c r="F1" s="41"/>
      <c r="G1" s="40" t="s">
        <v>92</v>
      </c>
      <c r="H1" s="41"/>
      <c r="I1" s="40" t="s">
        <v>93</v>
      </c>
      <c r="J1" s="41"/>
    </row>
    <row r="2" spans="1:10" x14ac:dyDescent="0.25">
      <c r="A2" s="6">
        <f>'exploitatiebegroting-mnd'!B4+'exploitatiebegroting-mnd'!D4+'exploitatiebegroting-mnd'!F4+'exploitatiebegroting-mnd'!H4+'exploitatiebegroting-mnd'!J4+'exploitatiebegroting-mnd'!L4+'exploitatiebegroting-mnd'!N4+'exploitatiebegroting-mnd'!P4+'exploitatiebegroting-mnd'!R4+'exploitatiebegroting-mnd'!T4+'exploitatiebegroting-mnd'!V4+'exploitatiebegroting-mnd'!X4</f>
        <v>180000</v>
      </c>
      <c r="B2" s="37">
        <f>A2/A2</f>
        <v>1</v>
      </c>
      <c r="C2" s="6">
        <f>A2*1.1</f>
        <v>198000.00000000003</v>
      </c>
      <c r="D2" s="37">
        <f>C2/C2</f>
        <v>1</v>
      </c>
      <c r="E2" s="6">
        <f>C2*1.1</f>
        <v>217800.00000000006</v>
      </c>
      <c r="F2" s="37">
        <f>E2/E2</f>
        <v>1</v>
      </c>
      <c r="G2" s="6">
        <f>E2*1.1</f>
        <v>239580.00000000009</v>
      </c>
      <c r="H2" s="37">
        <f>G2/G2</f>
        <v>1</v>
      </c>
      <c r="I2" s="6">
        <f>G2*1.1</f>
        <v>263538.00000000012</v>
      </c>
      <c r="J2" s="37">
        <f>I2/I2</f>
        <v>1</v>
      </c>
    </row>
    <row r="3" spans="1:10" x14ac:dyDescent="0.25">
      <c r="A3" s="6">
        <f>'exploitatiebegroting-mnd'!B5+'exploitatiebegroting-mnd'!D5+'exploitatiebegroting-mnd'!F5+'exploitatiebegroting-mnd'!H5+'exploitatiebegroting-mnd'!J5+'exploitatiebegroting-mnd'!L5+'exploitatiebegroting-mnd'!N5+'exploitatiebegroting-mnd'!P5+'exploitatiebegroting-mnd'!R5+'exploitatiebegroting-mnd'!T5+'exploitatiebegroting-mnd'!V5+'exploitatiebegroting-mnd'!X5</f>
        <v>54000</v>
      </c>
      <c r="B3" s="37">
        <f>A3/'exploitatiebegroting-mnd'!$B$4</f>
        <v>3.6</v>
      </c>
      <c r="C3" s="6">
        <f>A3*1.1</f>
        <v>59400.000000000007</v>
      </c>
      <c r="D3" s="37">
        <f>C3/'exploitatiebegroting-mnd'!$B$4</f>
        <v>3.9600000000000004</v>
      </c>
      <c r="E3" s="6">
        <f>C3*1.1</f>
        <v>65340.000000000015</v>
      </c>
      <c r="F3" s="37">
        <f>E3/'exploitatiebegroting-mnd'!$B$4</f>
        <v>4.3560000000000008</v>
      </c>
      <c r="G3" s="6">
        <f>E3*1.1</f>
        <v>71874.000000000015</v>
      </c>
      <c r="H3" s="37">
        <f>G3/'exploitatiebegroting-mnd'!$B$4</f>
        <v>4.7916000000000007</v>
      </c>
      <c r="I3" s="6">
        <f>G3*1.1</f>
        <v>79061.400000000023</v>
      </c>
      <c r="J3" s="37">
        <f>I3/'exploitatiebegroting-mnd'!$B$4</f>
        <v>5.2707600000000019</v>
      </c>
    </row>
    <row r="4" spans="1:10" x14ac:dyDescent="0.25">
      <c r="A4" s="6"/>
      <c r="B4" s="37"/>
      <c r="C4" s="6"/>
      <c r="D4" s="37"/>
      <c r="E4" s="6"/>
      <c r="F4" s="37"/>
      <c r="G4" s="6"/>
      <c r="H4" s="37"/>
      <c r="I4" s="6"/>
      <c r="J4" s="37"/>
    </row>
    <row r="5" spans="1:10" x14ac:dyDescent="0.25">
      <c r="A5" s="38">
        <f>A2-A3</f>
        <v>126000</v>
      </c>
      <c r="B5" s="37">
        <f>A5/'exploitatiebegroting-mnd'!$B$4</f>
        <v>8.4</v>
      </c>
      <c r="C5" s="38">
        <f>C2-C3</f>
        <v>138600.00000000003</v>
      </c>
      <c r="D5" s="37">
        <f>C5/'exploitatiebegroting-mnd'!$B$4</f>
        <v>9.240000000000002</v>
      </c>
      <c r="E5" s="38">
        <f>E2-E3</f>
        <v>152460.00000000006</v>
      </c>
      <c r="F5" s="37">
        <f>E5/'exploitatiebegroting-mnd'!$B$4</f>
        <v>10.164000000000003</v>
      </c>
      <c r="G5" s="38">
        <f>G2-G3</f>
        <v>167706.00000000006</v>
      </c>
      <c r="H5" s="37">
        <f>G5/'exploitatiebegroting-mnd'!$B$4</f>
        <v>11.180400000000004</v>
      </c>
      <c r="I5" s="38">
        <f>I2-I3</f>
        <v>184476.60000000009</v>
      </c>
      <c r="J5" s="37">
        <f>I5/'exploitatiebegroting-mnd'!$B$4</f>
        <v>12.298440000000006</v>
      </c>
    </row>
    <row r="6" spans="1:10" x14ac:dyDescent="0.25">
      <c r="A6" s="6"/>
      <c r="B6" s="37"/>
      <c r="C6" s="6"/>
      <c r="D6" s="37"/>
      <c r="E6" s="6"/>
      <c r="F6" s="37"/>
      <c r="G6" s="6"/>
      <c r="H6" s="37"/>
      <c r="I6" s="6"/>
      <c r="J6" s="37"/>
    </row>
    <row r="7" spans="1:10" x14ac:dyDescent="0.25">
      <c r="A7" s="6"/>
      <c r="B7" s="37"/>
      <c r="C7" s="6"/>
      <c r="D7" s="37"/>
      <c r="E7" s="6"/>
      <c r="F7" s="37"/>
      <c r="G7" s="6"/>
      <c r="H7" s="37"/>
      <c r="I7" s="6"/>
      <c r="J7" s="37"/>
    </row>
    <row r="8" spans="1:10" x14ac:dyDescent="0.25">
      <c r="A8" s="6">
        <f>'exploitatiebegroting-mnd'!B10+'exploitatiebegroting-mnd'!D10+'exploitatiebegroting-mnd'!F10+'exploitatiebegroting-mnd'!H10+'exploitatiebegroting-mnd'!J10+'exploitatiebegroting-mnd'!L10+'exploitatiebegroting-mnd'!N10+'exploitatiebegroting-mnd'!P10+'exploitatiebegroting-mnd'!R10+'exploitatiebegroting-mnd'!T10+'exploitatiebegroting-mnd'!V10+'exploitatiebegroting-mnd'!X10</f>
        <v>36000</v>
      </c>
      <c r="B8" s="37">
        <f>A8/'exploitatiebegroting-mnd'!$B$4</f>
        <v>2.4</v>
      </c>
      <c r="C8" s="6">
        <f>A8*1.1</f>
        <v>39600</v>
      </c>
      <c r="D8" s="37">
        <f>C8/'exploitatiebegroting-mnd'!$B$4</f>
        <v>2.64</v>
      </c>
      <c r="E8" s="6">
        <f>C8*1.1</f>
        <v>43560</v>
      </c>
      <c r="F8" s="37">
        <f>E8/'exploitatiebegroting-mnd'!$B$4</f>
        <v>2.9039999999999999</v>
      </c>
      <c r="G8" s="6">
        <f>E8*1.1</f>
        <v>47916.000000000007</v>
      </c>
      <c r="H8" s="37">
        <f>G8/'exploitatiebegroting-mnd'!$B$4</f>
        <v>3.1944000000000004</v>
      </c>
      <c r="I8" s="6">
        <f>G8*1.1</f>
        <v>52707.600000000013</v>
      </c>
      <c r="J8" s="37">
        <f>I8/'exploitatiebegroting-mnd'!$B$4</f>
        <v>3.513840000000001</v>
      </c>
    </row>
    <row r="9" spans="1:10" x14ac:dyDescent="0.25">
      <c r="A9" s="6">
        <f>'exploitatiebegroting-mnd'!B11+'exploitatiebegroting-mnd'!D11+'exploitatiebegroting-mnd'!F11+'exploitatiebegroting-mnd'!H11+'exploitatiebegroting-mnd'!J11+'exploitatiebegroting-mnd'!L11+'exploitatiebegroting-mnd'!N11+'exploitatiebegroting-mnd'!P11+'exploitatiebegroting-mnd'!R11+'exploitatiebegroting-mnd'!T11+'exploitatiebegroting-mnd'!V11+'exploitatiebegroting-mnd'!X11</f>
        <v>3600</v>
      </c>
      <c r="B9" s="37">
        <f>A9/'exploitatiebegroting-mnd'!$B$4</f>
        <v>0.24</v>
      </c>
      <c r="C9" s="6">
        <f>A9*1.1</f>
        <v>3960.0000000000005</v>
      </c>
      <c r="D9" s="37">
        <f>C9/'exploitatiebegroting-mnd'!$B$4</f>
        <v>0.26400000000000001</v>
      </c>
      <c r="E9" s="6">
        <f>C9*1.1</f>
        <v>4356.0000000000009</v>
      </c>
      <c r="F9" s="37">
        <f>E9/'exploitatiebegroting-mnd'!$B$4</f>
        <v>0.29040000000000005</v>
      </c>
      <c r="G9" s="6">
        <f>E9*1.1</f>
        <v>4791.6000000000013</v>
      </c>
      <c r="H9" s="37">
        <f>G9/'exploitatiebegroting-mnd'!$B$4</f>
        <v>0.31944000000000006</v>
      </c>
      <c r="I9" s="6">
        <f>G9*1.1</f>
        <v>5270.760000000002</v>
      </c>
      <c r="J9" s="37">
        <f>I9/'exploitatiebegroting-mnd'!$B$4</f>
        <v>0.35138400000000014</v>
      </c>
    </row>
    <row r="10" spans="1:10" x14ac:dyDescent="0.25">
      <c r="A10" s="6">
        <f>'exploitatiebegroting-mnd'!B12+'exploitatiebegroting-mnd'!D12+'exploitatiebegroting-mnd'!F12+'exploitatiebegroting-mnd'!H12+'exploitatiebegroting-mnd'!J12+'exploitatiebegroting-mnd'!L12+'exploitatiebegroting-mnd'!N12+'exploitatiebegroting-mnd'!P12+'exploitatiebegroting-mnd'!R12+'exploitatiebegroting-mnd'!T12+'exploitatiebegroting-mnd'!V12+'exploitatiebegroting-mnd'!X12</f>
        <v>14400</v>
      </c>
      <c r="B10" s="37">
        <f>A10/'exploitatiebegroting-mnd'!$B$4</f>
        <v>0.96</v>
      </c>
      <c r="C10" s="6">
        <f>A10*1.1</f>
        <v>15840.000000000002</v>
      </c>
      <c r="D10" s="37">
        <f>C10/'exploitatiebegroting-mnd'!$B$4</f>
        <v>1.056</v>
      </c>
      <c r="E10" s="6">
        <f>C10*1.1</f>
        <v>17424.000000000004</v>
      </c>
      <c r="F10" s="37">
        <f>E10/'exploitatiebegroting-mnd'!$B$4</f>
        <v>1.1616000000000002</v>
      </c>
      <c r="G10" s="6">
        <f>E10*1.1</f>
        <v>19166.400000000005</v>
      </c>
      <c r="H10" s="37">
        <f>G10/'exploitatiebegroting-mnd'!$B$4</f>
        <v>1.2777600000000002</v>
      </c>
      <c r="I10" s="6">
        <f>G10*1.1</f>
        <v>21083.040000000008</v>
      </c>
      <c r="J10" s="37">
        <f>I10/'exploitatiebegroting-mnd'!$B$4</f>
        <v>1.4055360000000006</v>
      </c>
    </row>
    <row r="11" spans="1:10" x14ac:dyDescent="0.25">
      <c r="A11" s="6">
        <f>'exploitatiebegroting-mnd'!B13+'exploitatiebegroting-mnd'!D13+'exploitatiebegroting-mnd'!F13+'exploitatiebegroting-mnd'!H13+'exploitatiebegroting-mnd'!J13+'exploitatiebegroting-mnd'!L13+'exploitatiebegroting-mnd'!N13+'exploitatiebegroting-mnd'!P13+'exploitatiebegroting-mnd'!R13+'exploitatiebegroting-mnd'!T13+'exploitatiebegroting-mnd'!V13+'exploitatiebegroting-mnd'!X13</f>
        <v>9000</v>
      </c>
      <c r="B11" s="37">
        <f>A11/'exploitatiebegroting-mnd'!$B$4</f>
        <v>0.6</v>
      </c>
      <c r="C11" s="6">
        <f>A11*1.1</f>
        <v>9900</v>
      </c>
      <c r="D11" s="37">
        <f>C11/'exploitatiebegroting-mnd'!$B$4</f>
        <v>0.66</v>
      </c>
      <c r="E11" s="6">
        <f>C11*1.1</f>
        <v>10890</v>
      </c>
      <c r="F11" s="37">
        <f>E11/'exploitatiebegroting-mnd'!$B$4</f>
        <v>0.72599999999999998</v>
      </c>
      <c r="G11" s="6">
        <f>E11*1.1</f>
        <v>11979.000000000002</v>
      </c>
      <c r="H11" s="37">
        <f>G11/'exploitatiebegroting-mnd'!$B$4</f>
        <v>0.79860000000000009</v>
      </c>
      <c r="I11" s="6">
        <f>G11*1.1</f>
        <v>13176.900000000003</v>
      </c>
      <c r="J11" s="37">
        <f>I11/'exploitatiebegroting-mnd'!$B$4</f>
        <v>0.87846000000000024</v>
      </c>
    </row>
    <row r="12" spans="1:10" x14ac:dyDescent="0.25">
      <c r="A12" s="6">
        <f>'exploitatiebegroting-mnd'!B14+'exploitatiebegroting-mnd'!D14+'exploitatiebegroting-mnd'!F14+'exploitatiebegroting-mnd'!H14+'exploitatiebegroting-mnd'!J14+'exploitatiebegroting-mnd'!L14+'exploitatiebegroting-mnd'!N14+'exploitatiebegroting-mnd'!P14+'exploitatiebegroting-mnd'!R14+'exploitatiebegroting-mnd'!T14+'exploitatiebegroting-mnd'!V14+'exploitatiebegroting-mnd'!X14</f>
        <v>9000</v>
      </c>
      <c r="B12" s="37">
        <f>A12/'exploitatiebegroting-mnd'!$B$4</f>
        <v>0.6</v>
      </c>
      <c r="C12" s="6">
        <f>A12*1.1</f>
        <v>9900</v>
      </c>
      <c r="D12" s="37">
        <f>C12/'exploitatiebegroting-mnd'!$B$4</f>
        <v>0.66</v>
      </c>
      <c r="E12" s="6">
        <f>C12*1.1</f>
        <v>10890</v>
      </c>
      <c r="F12" s="37">
        <f>E12/'exploitatiebegroting-mnd'!$B$4</f>
        <v>0.72599999999999998</v>
      </c>
      <c r="G12" s="6">
        <f>E12*1.1</f>
        <v>11979.000000000002</v>
      </c>
      <c r="H12" s="37">
        <f>G12/'exploitatiebegroting-mnd'!$B$4</f>
        <v>0.79860000000000009</v>
      </c>
      <c r="I12" s="6">
        <f>G12*1.1</f>
        <v>13176.900000000003</v>
      </c>
      <c r="J12" s="37">
        <f>I12/'exploitatiebegroting-mnd'!$B$4</f>
        <v>0.87846000000000024</v>
      </c>
    </row>
    <row r="13" spans="1:10" x14ac:dyDescent="0.25">
      <c r="A13" s="6"/>
      <c r="B13" s="37"/>
      <c r="C13" s="6"/>
      <c r="D13" s="37"/>
      <c r="E13" s="6"/>
      <c r="F13" s="37"/>
      <c r="G13" s="6"/>
      <c r="H13" s="37"/>
      <c r="I13" s="6"/>
      <c r="J13" s="37"/>
    </row>
    <row r="14" spans="1:10" x14ac:dyDescent="0.25">
      <c r="A14" s="38">
        <f>SUM(A8:A13)</f>
        <v>72000</v>
      </c>
      <c r="B14" s="37">
        <f>A14/'exploitatiebegroting-mnd'!$B$4</f>
        <v>4.8</v>
      </c>
      <c r="C14" s="38">
        <f>SUM(C8:C13)</f>
        <v>79200</v>
      </c>
      <c r="D14" s="37">
        <f>C14/'exploitatiebegroting-mnd'!$B$4</f>
        <v>5.28</v>
      </c>
      <c r="E14" s="38">
        <f>SUM(E8:E13)</f>
        <v>87120</v>
      </c>
      <c r="F14" s="37">
        <f>E14/'exploitatiebegroting-mnd'!$B$4</f>
        <v>5.8079999999999998</v>
      </c>
      <c r="G14" s="38">
        <f>SUM(G8:G13)</f>
        <v>95832.000000000015</v>
      </c>
      <c r="H14" s="37">
        <f>G14/'exploitatiebegroting-mnd'!$B$4</f>
        <v>6.3888000000000007</v>
      </c>
      <c r="I14" s="38">
        <f>SUM(I8:I13)</f>
        <v>105415.20000000004</v>
      </c>
      <c r="J14" s="37">
        <f>I14/'exploitatiebegroting-mnd'!$B$4</f>
        <v>7.0276800000000028</v>
      </c>
    </row>
    <row r="15" spans="1:10" x14ac:dyDescent="0.25">
      <c r="A15" s="6"/>
      <c r="B15" s="37"/>
      <c r="C15" s="6"/>
      <c r="D15" s="37"/>
      <c r="E15" s="6"/>
      <c r="F15" s="37"/>
      <c r="G15" s="6"/>
      <c r="H15" s="37"/>
      <c r="I15" s="6"/>
      <c r="J15" s="37"/>
    </row>
    <row r="16" spans="1:10" x14ac:dyDescent="0.25">
      <c r="A16" s="6"/>
      <c r="B16" s="37"/>
      <c r="C16" s="6"/>
      <c r="D16" s="37"/>
      <c r="E16" s="6"/>
      <c r="F16" s="37"/>
      <c r="G16" s="6"/>
      <c r="H16" s="37"/>
      <c r="I16" s="6"/>
      <c r="J16" s="37"/>
    </row>
    <row r="17" spans="1:10" x14ac:dyDescent="0.25">
      <c r="A17" s="38">
        <f>A5-A14</f>
        <v>54000</v>
      </c>
      <c r="B17" s="37">
        <f>A17/'exploitatiebegroting-mnd'!$B$4</f>
        <v>3.6</v>
      </c>
      <c r="C17" s="38">
        <f>C5-C14</f>
        <v>59400.000000000029</v>
      </c>
      <c r="D17" s="37">
        <f>C17/'exploitatiebegroting-mnd'!$B$4</f>
        <v>3.9600000000000017</v>
      </c>
      <c r="E17" s="38">
        <f>E5-E14</f>
        <v>65340.000000000058</v>
      </c>
      <c r="F17" s="37">
        <f>E17/'exploitatiebegroting-mnd'!$B$4</f>
        <v>4.3560000000000043</v>
      </c>
      <c r="G17" s="38">
        <f>G5-G14</f>
        <v>71874.000000000044</v>
      </c>
      <c r="H17" s="37">
        <f>G17/'exploitatiebegroting-mnd'!$B$4</f>
        <v>4.7916000000000025</v>
      </c>
      <c r="I17" s="38">
        <f>I5-I14</f>
        <v>79061.400000000052</v>
      </c>
      <c r="J17" s="37">
        <f>I17/'exploitatiebegroting-mnd'!$B$4</f>
        <v>5.2707600000000037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scale="99" orientation="landscape" r:id="rId1"/>
  <headerFooter>
    <oddHeader xml:space="preserve">&amp;R&amp;G
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5DFA-B307-46C9-8B3B-BE45908A5AC8}">
  <sheetPr>
    <pageSetUpPr fitToPage="1"/>
  </sheetPr>
  <dimension ref="A1:AF49"/>
  <sheetViews>
    <sheetView view="pageLayout" zoomScaleNormal="100" workbookViewId="0">
      <selection activeCell="A43" sqref="A43"/>
    </sheetView>
  </sheetViews>
  <sheetFormatPr defaultColWidth="9.109375" defaultRowHeight="14.4" x14ac:dyDescent="0.3"/>
  <cols>
    <col min="1" max="1" width="11.88671875" style="42" customWidth="1"/>
    <col min="2" max="3" width="9.109375" style="42"/>
    <col min="4" max="4" width="6.6640625" style="42" customWidth="1"/>
    <col min="5" max="5" width="6.44140625" style="42" bestFit="1" customWidth="1"/>
    <col min="6" max="6" width="6.109375" style="42" bestFit="1" customWidth="1"/>
    <col min="7" max="7" width="6.44140625" style="42" bestFit="1" customWidth="1"/>
    <col min="8" max="8" width="6.109375" style="42" bestFit="1" customWidth="1"/>
    <col min="9" max="9" width="6.44140625" style="42" bestFit="1" customWidth="1"/>
    <col min="10" max="10" width="6.109375" style="42" bestFit="1" customWidth="1"/>
    <col min="11" max="11" width="6.44140625" style="42" bestFit="1" customWidth="1"/>
    <col min="12" max="12" width="6.109375" style="42" bestFit="1" customWidth="1"/>
    <col min="13" max="13" width="6.44140625" style="42" bestFit="1" customWidth="1"/>
    <col min="14" max="14" width="6.109375" style="42" bestFit="1" customWidth="1"/>
    <col min="15" max="15" width="6.44140625" style="42" bestFit="1" customWidth="1"/>
    <col min="16" max="16" width="6.109375" style="42" bestFit="1" customWidth="1"/>
    <col min="17" max="17" width="6.44140625" style="42" bestFit="1" customWidth="1"/>
    <col min="18" max="18" width="7" style="42" bestFit="1" customWidth="1"/>
    <col min="19" max="19" width="6.44140625" style="42" bestFit="1" customWidth="1"/>
    <col min="20" max="20" width="7" style="42" bestFit="1" customWidth="1"/>
    <col min="21" max="21" width="6.44140625" style="42" bestFit="1" customWidth="1"/>
    <col min="22" max="22" width="7" style="42" bestFit="1" customWidth="1"/>
    <col min="23" max="23" width="6.44140625" style="42" bestFit="1" customWidth="1"/>
    <col min="24" max="24" width="7" style="42" bestFit="1" customWidth="1"/>
    <col min="25" max="25" width="6.44140625" style="42" bestFit="1" customWidth="1"/>
    <col min="26" max="26" width="7" style="42" bestFit="1" customWidth="1"/>
    <col min="27" max="27" width="6.44140625" style="42" bestFit="1" customWidth="1"/>
    <col min="28" max="28" width="6.109375" style="42" bestFit="1" customWidth="1"/>
    <col min="29" max="29" width="7.21875" style="42" bestFit="1" customWidth="1"/>
    <col min="30" max="16384" width="9.109375" style="42"/>
  </cols>
  <sheetData>
    <row r="1" spans="1:30" x14ac:dyDescent="0.3">
      <c r="B1" s="43"/>
      <c r="C1" s="43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</row>
    <row r="2" spans="1:30" ht="4.5" customHeight="1" x14ac:dyDescent="0.3"/>
    <row r="3" spans="1:30" x14ac:dyDescent="0.3">
      <c r="A3" s="43" t="s">
        <v>105</v>
      </c>
      <c r="D3" s="45" t="s">
        <v>77</v>
      </c>
      <c r="E3" s="45"/>
      <c r="F3" s="45" t="s">
        <v>78</v>
      </c>
      <c r="G3" s="45"/>
      <c r="H3" s="45" t="s">
        <v>79</v>
      </c>
      <c r="I3" s="45"/>
      <c r="J3" s="45" t="s">
        <v>80</v>
      </c>
      <c r="K3" s="45"/>
      <c r="L3" s="45" t="s">
        <v>81</v>
      </c>
      <c r="M3" s="45"/>
      <c r="N3" s="45" t="s">
        <v>82</v>
      </c>
      <c r="O3" s="45"/>
      <c r="P3" s="45" t="s">
        <v>83</v>
      </c>
      <c r="Q3" s="45"/>
      <c r="R3" s="45" t="s">
        <v>84</v>
      </c>
      <c r="S3" s="45"/>
      <c r="T3" s="45" t="s">
        <v>85</v>
      </c>
      <c r="U3" s="45"/>
      <c r="V3" s="45" t="s">
        <v>86</v>
      </c>
      <c r="W3" s="45"/>
      <c r="X3" s="45" t="s">
        <v>87</v>
      </c>
      <c r="Y3" s="45"/>
      <c r="Z3" s="45" t="s">
        <v>88</v>
      </c>
      <c r="AA3" s="45"/>
      <c r="AB3" s="46" t="s">
        <v>106</v>
      </c>
      <c r="AC3" s="47"/>
      <c r="AD3" s="43"/>
    </row>
    <row r="4" spans="1:30" x14ac:dyDescent="0.3">
      <c r="A4" s="48"/>
      <c r="B4" s="48"/>
      <c r="C4" s="48"/>
      <c r="D4" s="48"/>
      <c r="E4" s="49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50"/>
      <c r="AC4" s="51"/>
      <c r="AD4" s="43"/>
    </row>
    <row r="5" spans="1:30" x14ac:dyDescent="0.3">
      <c r="A5" s="52" t="s">
        <v>94</v>
      </c>
      <c r="B5" s="48"/>
      <c r="C5" s="48"/>
      <c r="D5" s="86">
        <v>10000</v>
      </c>
      <c r="E5" s="70">
        <f>D5/$D$5</f>
        <v>1</v>
      </c>
      <c r="F5" s="86">
        <v>10000</v>
      </c>
      <c r="G5" s="70">
        <f>F5/$F$5</f>
        <v>1</v>
      </c>
      <c r="H5" s="86">
        <v>10000</v>
      </c>
      <c r="I5" s="70">
        <f>H5/$H$5</f>
        <v>1</v>
      </c>
      <c r="J5" s="86">
        <v>10000</v>
      </c>
      <c r="K5" s="70">
        <f>J5/$J$5</f>
        <v>1</v>
      </c>
      <c r="L5" s="86">
        <v>10000</v>
      </c>
      <c r="M5" s="70">
        <f>L5/$L$5</f>
        <v>1</v>
      </c>
      <c r="N5" s="86">
        <v>10000</v>
      </c>
      <c r="O5" s="70">
        <f>N5/$N$5</f>
        <v>1</v>
      </c>
      <c r="P5" s="86">
        <v>10000</v>
      </c>
      <c r="Q5" s="70">
        <f>P5/$P$5</f>
        <v>1</v>
      </c>
      <c r="R5" s="86">
        <v>10000</v>
      </c>
      <c r="S5" s="70">
        <f>R5/$R$5</f>
        <v>1</v>
      </c>
      <c r="T5" s="86">
        <v>10000</v>
      </c>
      <c r="U5" s="70">
        <f>T5/$T$5</f>
        <v>1</v>
      </c>
      <c r="V5" s="86">
        <v>10000</v>
      </c>
      <c r="W5" s="70">
        <f>V5/$V$5</f>
        <v>1</v>
      </c>
      <c r="X5" s="86">
        <v>10000</v>
      </c>
      <c r="Y5" s="70">
        <f>X5/$X$5</f>
        <v>1</v>
      </c>
      <c r="Z5" s="86">
        <v>10000</v>
      </c>
      <c r="AA5" s="70">
        <f>Z5/$Z$5</f>
        <v>1</v>
      </c>
      <c r="AB5" s="84">
        <f t="shared" ref="AB5:AB7" si="0">D5+F5+H5+J5+L5+N5+P5+R5+T5+V5+X5+Z5</f>
        <v>120000</v>
      </c>
      <c r="AC5" s="72">
        <f>AB5/$H$5</f>
        <v>12</v>
      </c>
      <c r="AD5" s="73"/>
    </row>
    <row r="6" spans="1:30" x14ac:dyDescent="0.3">
      <c r="A6" s="52" t="s">
        <v>107</v>
      </c>
      <c r="B6" s="48"/>
      <c r="C6" s="48"/>
      <c r="D6" s="86">
        <v>2000</v>
      </c>
      <c r="E6" s="70">
        <f>D6/D5</f>
        <v>0.2</v>
      </c>
      <c r="F6" s="86">
        <v>2000</v>
      </c>
      <c r="G6" s="70">
        <f>F6/F5</f>
        <v>0.2</v>
      </c>
      <c r="H6" s="86">
        <v>2000</v>
      </c>
      <c r="I6" s="70">
        <f>H6/H5</f>
        <v>0.2</v>
      </c>
      <c r="J6" s="86">
        <v>2000</v>
      </c>
      <c r="K6" s="70">
        <f>J6/J5</f>
        <v>0.2</v>
      </c>
      <c r="L6" s="86">
        <v>2000</v>
      </c>
      <c r="M6" s="70">
        <f>L6/L5</f>
        <v>0.2</v>
      </c>
      <c r="N6" s="86">
        <v>2000</v>
      </c>
      <c r="O6" s="70">
        <f>N6/N5</f>
        <v>0.2</v>
      </c>
      <c r="P6" s="86">
        <v>2000</v>
      </c>
      <c r="Q6" s="70">
        <f>P6/P5</f>
        <v>0.2</v>
      </c>
      <c r="R6" s="86">
        <v>2000</v>
      </c>
      <c r="S6" s="70">
        <f>R6/R5</f>
        <v>0.2</v>
      </c>
      <c r="T6" s="86">
        <v>2000</v>
      </c>
      <c r="U6" s="70">
        <f>T6/T5</f>
        <v>0.2</v>
      </c>
      <c r="V6" s="86">
        <v>2000</v>
      </c>
      <c r="W6" s="70">
        <f>V6/V5</f>
        <v>0.2</v>
      </c>
      <c r="X6" s="86">
        <v>2000</v>
      </c>
      <c r="Y6" s="70">
        <f>X6/X5</f>
        <v>0.2</v>
      </c>
      <c r="Z6" s="86">
        <v>2000</v>
      </c>
      <c r="AA6" s="70">
        <f>Z6/Z5</f>
        <v>0.2</v>
      </c>
      <c r="AB6" s="84">
        <f t="shared" si="0"/>
        <v>24000</v>
      </c>
      <c r="AC6" s="72">
        <f>AB6/AB5</f>
        <v>0.2</v>
      </c>
      <c r="AD6" s="73"/>
    </row>
    <row r="7" spans="1:30" s="76" customFormat="1" x14ac:dyDescent="0.3">
      <c r="A7" s="48" t="s">
        <v>108</v>
      </c>
      <c r="B7" s="48"/>
      <c r="C7" s="48"/>
      <c r="D7" s="87">
        <f>D5-D6</f>
        <v>8000</v>
      </c>
      <c r="E7" s="74">
        <f>D7/D5</f>
        <v>0.8</v>
      </c>
      <c r="F7" s="87">
        <f>F5-F6</f>
        <v>8000</v>
      </c>
      <c r="G7" s="74">
        <f>F7/F5</f>
        <v>0.8</v>
      </c>
      <c r="H7" s="87">
        <f>H5-H6</f>
        <v>8000</v>
      </c>
      <c r="I7" s="74">
        <f>H7/H5</f>
        <v>0.8</v>
      </c>
      <c r="J7" s="87">
        <f>J5-J6</f>
        <v>8000</v>
      </c>
      <c r="K7" s="74">
        <f>J7/J5</f>
        <v>0.8</v>
      </c>
      <c r="L7" s="87">
        <f>L5-L6</f>
        <v>8000</v>
      </c>
      <c r="M7" s="74">
        <f>L7/L5</f>
        <v>0.8</v>
      </c>
      <c r="N7" s="87">
        <f>N5-N6</f>
        <v>8000</v>
      </c>
      <c r="O7" s="74">
        <f>N7/N5</f>
        <v>0.8</v>
      </c>
      <c r="P7" s="87">
        <f>P5-P6</f>
        <v>8000</v>
      </c>
      <c r="Q7" s="74">
        <f>P7/P5</f>
        <v>0.8</v>
      </c>
      <c r="R7" s="87">
        <f>R5-R6</f>
        <v>8000</v>
      </c>
      <c r="S7" s="74">
        <f>R7/R5</f>
        <v>0.8</v>
      </c>
      <c r="T7" s="87">
        <f>T5-T6</f>
        <v>8000</v>
      </c>
      <c r="U7" s="74">
        <f>T7/T5</f>
        <v>0.8</v>
      </c>
      <c r="V7" s="87">
        <f>V5-V6</f>
        <v>8000</v>
      </c>
      <c r="W7" s="74">
        <f>V7/V5</f>
        <v>0.8</v>
      </c>
      <c r="X7" s="87">
        <f>X5-X6</f>
        <v>8000</v>
      </c>
      <c r="Y7" s="74">
        <f>X7/X5</f>
        <v>0.8</v>
      </c>
      <c r="Z7" s="87">
        <f>Z5-Z6</f>
        <v>8000</v>
      </c>
      <c r="AA7" s="74">
        <f>Z7/Z5</f>
        <v>0.8</v>
      </c>
      <c r="AB7" s="85">
        <f t="shared" si="0"/>
        <v>96000</v>
      </c>
      <c r="AC7" s="75">
        <f>AB7/AB5</f>
        <v>0.8</v>
      </c>
      <c r="AD7" s="43"/>
    </row>
    <row r="8" spans="1:30" x14ac:dyDescent="0.3">
      <c r="A8" s="52"/>
      <c r="B8" s="52"/>
      <c r="C8" s="52"/>
      <c r="D8" s="52"/>
      <c r="E8" s="77"/>
      <c r="F8" s="52"/>
      <c r="G8" s="77"/>
      <c r="H8" s="52"/>
      <c r="I8" s="77"/>
      <c r="J8" s="52"/>
      <c r="K8" s="77"/>
      <c r="L8" s="52"/>
      <c r="M8" s="77"/>
      <c r="N8" s="52"/>
      <c r="O8" s="77"/>
      <c r="P8" s="52"/>
      <c r="Q8" s="77"/>
      <c r="R8" s="52"/>
      <c r="S8" s="77"/>
      <c r="T8" s="52"/>
      <c r="U8" s="77"/>
      <c r="V8" s="52"/>
      <c r="W8" s="77"/>
      <c r="X8" s="52"/>
      <c r="Y8" s="77"/>
      <c r="Z8" s="52"/>
      <c r="AA8" s="77"/>
      <c r="AB8" s="71"/>
      <c r="AC8" s="78"/>
    </row>
    <row r="9" spans="1:30" x14ac:dyDescent="0.3">
      <c r="A9" s="43" t="s">
        <v>109</v>
      </c>
      <c r="B9" s="43"/>
      <c r="C9" s="43"/>
      <c r="D9" s="52"/>
      <c r="E9" s="77"/>
      <c r="F9" s="52"/>
      <c r="G9" s="77"/>
      <c r="H9" s="52"/>
      <c r="I9" s="77"/>
      <c r="J9" s="52"/>
      <c r="K9" s="77"/>
      <c r="L9" s="52"/>
      <c r="M9" s="77"/>
      <c r="N9" s="52"/>
      <c r="O9" s="77"/>
      <c r="P9" s="52"/>
      <c r="Q9" s="77"/>
      <c r="R9" s="52"/>
      <c r="S9" s="77"/>
      <c r="T9" s="52"/>
      <c r="U9" s="77"/>
      <c r="V9" s="52"/>
      <c r="W9" s="77"/>
      <c r="X9" s="52"/>
      <c r="Y9" s="77"/>
      <c r="Z9" s="52"/>
      <c r="AA9" s="77"/>
      <c r="AB9" s="71"/>
      <c r="AC9" s="78"/>
    </row>
    <row r="10" spans="1:30" x14ac:dyDescent="0.3">
      <c r="A10" s="52" t="s">
        <v>110</v>
      </c>
      <c r="B10" s="52"/>
      <c r="C10" s="52"/>
      <c r="D10" s="84">
        <v>2000</v>
      </c>
      <c r="E10" s="77">
        <f t="shared" ref="E10:E21" si="1">D10/$D$5</f>
        <v>0.2</v>
      </c>
      <c r="F10" s="84">
        <v>2000</v>
      </c>
      <c r="G10" s="77">
        <f t="shared" ref="G10:G21" si="2">F10/$F$5</f>
        <v>0.2</v>
      </c>
      <c r="H10" s="84">
        <v>2000</v>
      </c>
      <c r="I10" s="77">
        <f t="shared" ref="I10:I21" si="3">H10/$H$5</f>
        <v>0.2</v>
      </c>
      <c r="J10" s="84">
        <v>2000</v>
      </c>
      <c r="K10" s="77">
        <f t="shared" ref="K10:K21" si="4">J10/$J$5</f>
        <v>0.2</v>
      </c>
      <c r="L10" s="84">
        <v>2000</v>
      </c>
      <c r="M10" s="77">
        <f t="shared" ref="M10:M21" si="5">L10/$L$5</f>
        <v>0.2</v>
      </c>
      <c r="N10" s="84">
        <v>2000</v>
      </c>
      <c r="O10" s="77">
        <f t="shared" ref="O10:O21" si="6">N10/$N$5</f>
        <v>0.2</v>
      </c>
      <c r="P10" s="84">
        <v>2000</v>
      </c>
      <c r="Q10" s="77">
        <f t="shared" ref="Q10:Q21" si="7">P10/$P$5</f>
        <v>0.2</v>
      </c>
      <c r="R10" s="84">
        <v>2000</v>
      </c>
      <c r="S10" s="77">
        <f t="shared" ref="S10:S21" si="8">R10/$R$5</f>
        <v>0.2</v>
      </c>
      <c r="T10" s="84">
        <v>2000</v>
      </c>
      <c r="U10" s="77">
        <f t="shared" ref="U10:U21" si="9">T10/$T$5</f>
        <v>0.2</v>
      </c>
      <c r="V10" s="84">
        <v>2000</v>
      </c>
      <c r="W10" s="77">
        <f t="shared" ref="W10:W21" si="10">V10/$V$5</f>
        <v>0.2</v>
      </c>
      <c r="X10" s="84">
        <v>2000</v>
      </c>
      <c r="Y10" s="77">
        <f t="shared" ref="Y10:Y21" si="11">X10/$X$5</f>
        <v>0.2</v>
      </c>
      <c r="Z10" s="84">
        <v>2000</v>
      </c>
      <c r="AA10" s="77">
        <f t="shared" ref="AA10:AA19" si="12">Z10/$Z$5</f>
        <v>0.2</v>
      </c>
      <c r="AB10" s="84">
        <f t="shared" ref="AB10:AB21" si="13">D10+F10+H10+J10+L10+N10+P10+R10+T10+V10+X10+Z10</f>
        <v>24000</v>
      </c>
      <c r="AC10" s="78">
        <f t="shared" ref="AC10:AC21" si="14">AB10/$AB$5</f>
        <v>0.2</v>
      </c>
    </row>
    <row r="11" spans="1:30" x14ac:dyDescent="0.3">
      <c r="A11" s="52" t="s">
        <v>111</v>
      </c>
      <c r="B11" s="52"/>
      <c r="C11" s="52"/>
      <c r="D11" s="84">
        <v>500</v>
      </c>
      <c r="E11" s="77">
        <f t="shared" si="1"/>
        <v>0.05</v>
      </c>
      <c r="F11" s="84">
        <v>500</v>
      </c>
      <c r="G11" s="77">
        <f t="shared" si="2"/>
        <v>0.05</v>
      </c>
      <c r="H11" s="84">
        <v>500</v>
      </c>
      <c r="I11" s="77">
        <f t="shared" si="3"/>
        <v>0.05</v>
      </c>
      <c r="J11" s="84">
        <v>500</v>
      </c>
      <c r="K11" s="77">
        <f t="shared" si="4"/>
        <v>0.05</v>
      </c>
      <c r="L11" s="84">
        <v>500</v>
      </c>
      <c r="M11" s="77">
        <f t="shared" si="5"/>
        <v>0.05</v>
      </c>
      <c r="N11" s="84">
        <v>500</v>
      </c>
      <c r="O11" s="77">
        <f t="shared" si="6"/>
        <v>0.05</v>
      </c>
      <c r="P11" s="84">
        <v>500</v>
      </c>
      <c r="Q11" s="77">
        <f t="shared" si="7"/>
        <v>0.05</v>
      </c>
      <c r="R11" s="84">
        <v>500</v>
      </c>
      <c r="S11" s="77">
        <f t="shared" si="8"/>
        <v>0.05</v>
      </c>
      <c r="T11" s="84">
        <v>500</v>
      </c>
      <c r="U11" s="77">
        <f t="shared" si="9"/>
        <v>0.05</v>
      </c>
      <c r="V11" s="84">
        <v>500</v>
      </c>
      <c r="W11" s="77">
        <f t="shared" si="10"/>
        <v>0.05</v>
      </c>
      <c r="X11" s="84">
        <v>500</v>
      </c>
      <c r="Y11" s="77">
        <f t="shared" si="11"/>
        <v>0.05</v>
      </c>
      <c r="Z11" s="84">
        <v>500</v>
      </c>
      <c r="AA11" s="77">
        <f t="shared" si="12"/>
        <v>0.05</v>
      </c>
      <c r="AB11" s="84">
        <f t="shared" si="13"/>
        <v>6000</v>
      </c>
      <c r="AC11" s="78">
        <f t="shared" si="14"/>
        <v>0.05</v>
      </c>
    </row>
    <row r="12" spans="1:30" x14ac:dyDescent="0.3">
      <c r="A12" s="52" t="s">
        <v>112</v>
      </c>
      <c r="B12" s="52"/>
      <c r="C12" s="52"/>
      <c r="D12" s="84">
        <v>500</v>
      </c>
      <c r="E12" s="77">
        <f t="shared" si="1"/>
        <v>0.05</v>
      </c>
      <c r="F12" s="84">
        <v>500</v>
      </c>
      <c r="G12" s="77">
        <f t="shared" si="2"/>
        <v>0.05</v>
      </c>
      <c r="H12" s="84">
        <v>500</v>
      </c>
      <c r="I12" s="77">
        <f t="shared" si="3"/>
        <v>0.05</v>
      </c>
      <c r="J12" s="84">
        <v>500</v>
      </c>
      <c r="K12" s="77">
        <f t="shared" si="4"/>
        <v>0.05</v>
      </c>
      <c r="L12" s="84">
        <v>500</v>
      </c>
      <c r="M12" s="77">
        <f t="shared" si="5"/>
        <v>0.05</v>
      </c>
      <c r="N12" s="84">
        <v>500</v>
      </c>
      <c r="O12" s="77">
        <f t="shared" si="6"/>
        <v>0.05</v>
      </c>
      <c r="P12" s="84">
        <v>500</v>
      </c>
      <c r="Q12" s="77">
        <f t="shared" si="7"/>
        <v>0.05</v>
      </c>
      <c r="R12" s="84">
        <v>500</v>
      </c>
      <c r="S12" s="77">
        <f t="shared" si="8"/>
        <v>0.05</v>
      </c>
      <c r="T12" s="84">
        <v>500</v>
      </c>
      <c r="U12" s="77">
        <f t="shared" si="9"/>
        <v>0.05</v>
      </c>
      <c r="V12" s="84">
        <v>500</v>
      </c>
      <c r="W12" s="77">
        <f t="shared" si="10"/>
        <v>0.05</v>
      </c>
      <c r="X12" s="84">
        <v>500</v>
      </c>
      <c r="Y12" s="77">
        <f t="shared" si="11"/>
        <v>0.05</v>
      </c>
      <c r="Z12" s="84">
        <v>500</v>
      </c>
      <c r="AA12" s="77">
        <f t="shared" si="12"/>
        <v>0.05</v>
      </c>
      <c r="AB12" s="84">
        <f t="shared" si="13"/>
        <v>6000</v>
      </c>
      <c r="AC12" s="78">
        <f t="shared" si="14"/>
        <v>0.05</v>
      </c>
    </row>
    <row r="13" spans="1:30" x14ac:dyDescent="0.3">
      <c r="A13" s="52" t="s">
        <v>113</v>
      </c>
      <c r="B13" s="52"/>
      <c r="C13" s="52"/>
      <c r="D13" s="84">
        <v>200</v>
      </c>
      <c r="E13" s="77">
        <f t="shared" si="1"/>
        <v>0.02</v>
      </c>
      <c r="F13" s="84">
        <v>200</v>
      </c>
      <c r="G13" s="77">
        <f t="shared" si="2"/>
        <v>0.02</v>
      </c>
      <c r="H13" s="84">
        <v>200</v>
      </c>
      <c r="I13" s="77">
        <f t="shared" si="3"/>
        <v>0.02</v>
      </c>
      <c r="J13" s="84">
        <v>200</v>
      </c>
      <c r="K13" s="77">
        <f t="shared" si="4"/>
        <v>0.02</v>
      </c>
      <c r="L13" s="84">
        <v>200</v>
      </c>
      <c r="M13" s="77">
        <f t="shared" si="5"/>
        <v>0.02</v>
      </c>
      <c r="N13" s="84">
        <v>200</v>
      </c>
      <c r="O13" s="77">
        <f t="shared" si="6"/>
        <v>0.02</v>
      </c>
      <c r="P13" s="84">
        <v>200</v>
      </c>
      <c r="Q13" s="77">
        <f t="shared" si="7"/>
        <v>0.02</v>
      </c>
      <c r="R13" s="84">
        <v>200</v>
      </c>
      <c r="S13" s="77">
        <f t="shared" si="8"/>
        <v>0.02</v>
      </c>
      <c r="T13" s="84">
        <v>200</v>
      </c>
      <c r="U13" s="77">
        <f t="shared" si="9"/>
        <v>0.02</v>
      </c>
      <c r="V13" s="84">
        <v>200</v>
      </c>
      <c r="W13" s="77">
        <f t="shared" si="10"/>
        <v>0.02</v>
      </c>
      <c r="X13" s="84">
        <v>200</v>
      </c>
      <c r="Y13" s="77">
        <f t="shared" si="11"/>
        <v>0.02</v>
      </c>
      <c r="Z13" s="84">
        <v>200</v>
      </c>
      <c r="AA13" s="77">
        <f t="shared" si="12"/>
        <v>0.02</v>
      </c>
      <c r="AB13" s="84">
        <f t="shared" si="13"/>
        <v>2400</v>
      </c>
      <c r="AC13" s="78">
        <f t="shared" si="14"/>
        <v>0.02</v>
      </c>
    </row>
    <row r="14" spans="1:30" x14ac:dyDescent="0.3">
      <c r="A14" s="52" t="s">
        <v>114</v>
      </c>
      <c r="B14" s="52"/>
      <c r="C14" s="52"/>
      <c r="D14" s="84">
        <f>74.98</f>
        <v>74.98</v>
      </c>
      <c r="E14" s="77">
        <f t="shared" si="1"/>
        <v>7.4980000000000003E-3</v>
      </c>
      <c r="F14" s="84">
        <f>74.98</f>
        <v>74.98</v>
      </c>
      <c r="G14" s="77">
        <f t="shared" si="2"/>
        <v>7.4980000000000003E-3</v>
      </c>
      <c r="H14" s="84">
        <f>74.98</f>
        <v>74.98</v>
      </c>
      <c r="I14" s="77">
        <f t="shared" si="3"/>
        <v>7.4980000000000003E-3</v>
      </c>
      <c r="J14" s="84">
        <f>74.98</f>
        <v>74.98</v>
      </c>
      <c r="K14" s="77">
        <f t="shared" si="4"/>
        <v>7.4980000000000003E-3</v>
      </c>
      <c r="L14" s="84">
        <f>74.98</f>
        <v>74.98</v>
      </c>
      <c r="M14" s="77">
        <f t="shared" si="5"/>
        <v>7.4980000000000003E-3</v>
      </c>
      <c r="N14" s="84">
        <f>74.98</f>
        <v>74.98</v>
      </c>
      <c r="O14" s="77">
        <f t="shared" si="6"/>
        <v>7.4980000000000003E-3</v>
      </c>
      <c r="P14" s="84">
        <f>74.98</f>
        <v>74.98</v>
      </c>
      <c r="Q14" s="77">
        <f t="shared" si="7"/>
        <v>7.4980000000000003E-3</v>
      </c>
      <c r="R14" s="84">
        <f>74.98</f>
        <v>74.98</v>
      </c>
      <c r="S14" s="77">
        <f t="shared" si="8"/>
        <v>7.4980000000000003E-3</v>
      </c>
      <c r="T14" s="84">
        <f>74.98</f>
        <v>74.98</v>
      </c>
      <c r="U14" s="77">
        <f t="shared" si="9"/>
        <v>7.4980000000000003E-3</v>
      </c>
      <c r="V14" s="84">
        <f>74.98</f>
        <v>74.98</v>
      </c>
      <c r="W14" s="77">
        <f t="shared" si="10"/>
        <v>7.4980000000000003E-3</v>
      </c>
      <c r="X14" s="84">
        <f>74.98</f>
        <v>74.98</v>
      </c>
      <c r="Y14" s="77">
        <f t="shared" si="11"/>
        <v>7.4980000000000003E-3</v>
      </c>
      <c r="Z14" s="84">
        <f>74.98</f>
        <v>74.98</v>
      </c>
      <c r="AA14" s="77">
        <f t="shared" si="12"/>
        <v>7.4980000000000003E-3</v>
      </c>
      <c r="AB14" s="84">
        <f t="shared" si="13"/>
        <v>899.7600000000001</v>
      </c>
      <c r="AC14" s="78">
        <f t="shared" si="14"/>
        <v>7.4980000000000012E-3</v>
      </c>
    </row>
    <row r="15" spans="1:30" x14ac:dyDescent="0.3">
      <c r="A15" s="52" t="s">
        <v>115</v>
      </c>
      <c r="B15" s="52"/>
      <c r="C15" s="52"/>
      <c r="D15" s="84">
        <v>100</v>
      </c>
      <c r="E15" s="77">
        <f t="shared" si="1"/>
        <v>0.01</v>
      </c>
      <c r="F15" s="84">
        <v>100</v>
      </c>
      <c r="G15" s="77">
        <f t="shared" si="2"/>
        <v>0.01</v>
      </c>
      <c r="H15" s="84">
        <v>100</v>
      </c>
      <c r="I15" s="77">
        <f t="shared" si="3"/>
        <v>0.01</v>
      </c>
      <c r="J15" s="84">
        <v>100</v>
      </c>
      <c r="K15" s="77">
        <f t="shared" si="4"/>
        <v>0.01</v>
      </c>
      <c r="L15" s="84">
        <v>100</v>
      </c>
      <c r="M15" s="77">
        <f t="shared" si="5"/>
        <v>0.01</v>
      </c>
      <c r="N15" s="84">
        <v>100</v>
      </c>
      <c r="O15" s="77">
        <f t="shared" si="6"/>
        <v>0.01</v>
      </c>
      <c r="P15" s="84">
        <v>100</v>
      </c>
      <c r="Q15" s="77">
        <f t="shared" si="7"/>
        <v>0.01</v>
      </c>
      <c r="R15" s="84">
        <v>100</v>
      </c>
      <c r="S15" s="77">
        <f t="shared" si="8"/>
        <v>0.01</v>
      </c>
      <c r="T15" s="84">
        <v>100</v>
      </c>
      <c r="U15" s="77">
        <f t="shared" si="9"/>
        <v>0.01</v>
      </c>
      <c r="V15" s="84">
        <v>100</v>
      </c>
      <c r="W15" s="77">
        <f t="shared" si="10"/>
        <v>0.01</v>
      </c>
      <c r="X15" s="84">
        <v>100</v>
      </c>
      <c r="Y15" s="77">
        <f t="shared" si="11"/>
        <v>0.01</v>
      </c>
      <c r="Z15" s="84">
        <v>100</v>
      </c>
      <c r="AA15" s="77">
        <f t="shared" si="12"/>
        <v>0.01</v>
      </c>
      <c r="AB15" s="84">
        <f t="shared" si="13"/>
        <v>1200</v>
      </c>
      <c r="AC15" s="78">
        <f t="shared" si="14"/>
        <v>0.01</v>
      </c>
    </row>
    <row r="16" spans="1:30" x14ac:dyDescent="0.3">
      <c r="A16" s="52" t="s">
        <v>116</v>
      </c>
      <c r="B16" s="52"/>
      <c r="C16" s="52"/>
      <c r="D16" s="84">
        <v>100</v>
      </c>
      <c r="E16" s="77">
        <f t="shared" si="1"/>
        <v>0.01</v>
      </c>
      <c r="F16" s="84">
        <v>100</v>
      </c>
      <c r="G16" s="77">
        <f t="shared" si="2"/>
        <v>0.01</v>
      </c>
      <c r="H16" s="84">
        <v>100</v>
      </c>
      <c r="I16" s="77">
        <f t="shared" si="3"/>
        <v>0.01</v>
      </c>
      <c r="J16" s="84">
        <v>100</v>
      </c>
      <c r="K16" s="77">
        <f t="shared" si="4"/>
        <v>0.01</v>
      </c>
      <c r="L16" s="84">
        <v>100</v>
      </c>
      <c r="M16" s="77">
        <f t="shared" si="5"/>
        <v>0.01</v>
      </c>
      <c r="N16" s="84">
        <v>100</v>
      </c>
      <c r="O16" s="77">
        <f t="shared" si="6"/>
        <v>0.01</v>
      </c>
      <c r="P16" s="84">
        <v>100</v>
      </c>
      <c r="Q16" s="77">
        <f t="shared" si="7"/>
        <v>0.01</v>
      </c>
      <c r="R16" s="84">
        <v>100</v>
      </c>
      <c r="S16" s="77">
        <f t="shared" si="8"/>
        <v>0.01</v>
      </c>
      <c r="T16" s="84">
        <v>100</v>
      </c>
      <c r="U16" s="77">
        <f t="shared" si="9"/>
        <v>0.01</v>
      </c>
      <c r="V16" s="84">
        <v>100</v>
      </c>
      <c r="W16" s="77">
        <f t="shared" si="10"/>
        <v>0.01</v>
      </c>
      <c r="X16" s="84">
        <v>100</v>
      </c>
      <c r="Y16" s="77">
        <f t="shared" si="11"/>
        <v>0.01</v>
      </c>
      <c r="Z16" s="84">
        <v>100</v>
      </c>
      <c r="AA16" s="77">
        <f t="shared" si="12"/>
        <v>0.01</v>
      </c>
      <c r="AB16" s="84">
        <f t="shared" si="13"/>
        <v>1200</v>
      </c>
      <c r="AC16" s="78">
        <f t="shared" si="14"/>
        <v>0.01</v>
      </c>
    </row>
    <row r="17" spans="1:32" x14ac:dyDescent="0.3">
      <c r="A17" s="52" t="s">
        <v>117</v>
      </c>
      <c r="B17" s="52"/>
      <c r="C17" s="52"/>
      <c r="D17" s="84">
        <v>200</v>
      </c>
      <c r="E17" s="77">
        <f t="shared" si="1"/>
        <v>0.02</v>
      </c>
      <c r="F17" s="84">
        <v>200</v>
      </c>
      <c r="G17" s="77">
        <f t="shared" si="2"/>
        <v>0.02</v>
      </c>
      <c r="H17" s="84">
        <v>200</v>
      </c>
      <c r="I17" s="77">
        <f t="shared" si="3"/>
        <v>0.02</v>
      </c>
      <c r="J17" s="84">
        <v>200</v>
      </c>
      <c r="K17" s="77">
        <f t="shared" si="4"/>
        <v>0.02</v>
      </c>
      <c r="L17" s="84">
        <v>200</v>
      </c>
      <c r="M17" s="77">
        <f t="shared" si="5"/>
        <v>0.02</v>
      </c>
      <c r="N17" s="84">
        <v>200</v>
      </c>
      <c r="O17" s="77">
        <f t="shared" si="6"/>
        <v>0.02</v>
      </c>
      <c r="P17" s="84">
        <v>200</v>
      </c>
      <c r="Q17" s="77">
        <f t="shared" si="7"/>
        <v>0.02</v>
      </c>
      <c r="R17" s="84">
        <v>200</v>
      </c>
      <c r="S17" s="77">
        <f t="shared" si="8"/>
        <v>0.02</v>
      </c>
      <c r="T17" s="84">
        <v>200</v>
      </c>
      <c r="U17" s="77">
        <f t="shared" si="9"/>
        <v>0.02</v>
      </c>
      <c r="V17" s="84">
        <v>200</v>
      </c>
      <c r="W17" s="77">
        <f t="shared" si="10"/>
        <v>0.02</v>
      </c>
      <c r="X17" s="84">
        <v>200</v>
      </c>
      <c r="Y17" s="77">
        <f t="shared" si="11"/>
        <v>0.02</v>
      </c>
      <c r="Z17" s="84">
        <v>200</v>
      </c>
      <c r="AA17" s="77">
        <f t="shared" si="12"/>
        <v>0.02</v>
      </c>
      <c r="AB17" s="84">
        <f t="shared" si="13"/>
        <v>2400</v>
      </c>
      <c r="AC17" s="78">
        <f t="shared" si="14"/>
        <v>0.02</v>
      </c>
      <c r="AD17" s="44"/>
      <c r="AE17" s="44"/>
      <c r="AF17" s="44"/>
    </row>
    <row r="18" spans="1:32" x14ac:dyDescent="0.3">
      <c r="A18" s="52" t="s">
        <v>118</v>
      </c>
      <c r="B18" s="52"/>
      <c r="C18" s="52"/>
      <c r="D18" s="84">
        <v>50</v>
      </c>
      <c r="E18" s="77">
        <f t="shared" si="1"/>
        <v>5.0000000000000001E-3</v>
      </c>
      <c r="F18" s="84">
        <v>50</v>
      </c>
      <c r="G18" s="77">
        <f t="shared" si="2"/>
        <v>5.0000000000000001E-3</v>
      </c>
      <c r="H18" s="84">
        <v>50</v>
      </c>
      <c r="I18" s="77">
        <f t="shared" si="3"/>
        <v>5.0000000000000001E-3</v>
      </c>
      <c r="J18" s="84">
        <v>50</v>
      </c>
      <c r="K18" s="77">
        <f t="shared" si="4"/>
        <v>5.0000000000000001E-3</v>
      </c>
      <c r="L18" s="84">
        <v>50</v>
      </c>
      <c r="M18" s="77">
        <f t="shared" si="5"/>
        <v>5.0000000000000001E-3</v>
      </c>
      <c r="N18" s="84">
        <v>50</v>
      </c>
      <c r="O18" s="77">
        <f t="shared" si="6"/>
        <v>5.0000000000000001E-3</v>
      </c>
      <c r="P18" s="84">
        <v>50</v>
      </c>
      <c r="Q18" s="77">
        <f t="shared" si="7"/>
        <v>5.0000000000000001E-3</v>
      </c>
      <c r="R18" s="84">
        <v>50</v>
      </c>
      <c r="S18" s="77">
        <f t="shared" si="8"/>
        <v>5.0000000000000001E-3</v>
      </c>
      <c r="T18" s="84">
        <v>50</v>
      </c>
      <c r="U18" s="77">
        <f t="shared" si="9"/>
        <v>5.0000000000000001E-3</v>
      </c>
      <c r="V18" s="84">
        <v>50</v>
      </c>
      <c r="W18" s="77">
        <f t="shared" si="10"/>
        <v>5.0000000000000001E-3</v>
      </c>
      <c r="X18" s="84">
        <v>50</v>
      </c>
      <c r="Y18" s="77">
        <f t="shared" si="11"/>
        <v>5.0000000000000001E-3</v>
      </c>
      <c r="Z18" s="84">
        <v>50</v>
      </c>
      <c r="AA18" s="77">
        <f t="shared" si="12"/>
        <v>5.0000000000000001E-3</v>
      </c>
      <c r="AB18" s="84">
        <f t="shared" si="13"/>
        <v>600</v>
      </c>
      <c r="AC18" s="78">
        <f t="shared" si="14"/>
        <v>5.0000000000000001E-3</v>
      </c>
      <c r="AD18" s="44"/>
      <c r="AE18" s="44"/>
      <c r="AF18" s="44"/>
    </row>
    <row r="19" spans="1:32" x14ac:dyDescent="0.3">
      <c r="A19" s="52" t="s">
        <v>36</v>
      </c>
      <c r="B19" s="52"/>
      <c r="C19" s="52"/>
      <c r="D19" s="84">
        <v>0</v>
      </c>
      <c r="E19" s="77">
        <f t="shared" si="1"/>
        <v>0</v>
      </c>
      <c r="F19" s="84">
        <v>0</v>
      </c>
      <c r="G19" s="77">
        <f t="shared" si="2"/>
        <v>0</v>
      </c>
      <c r="H19" s="84">
        <v>0</v>
      </c>
      <c r="I19" s="77">
        <f t="shared" si="3"/>
        <v>0</v>
      </c>
      <c r="J19" s="84">
        <v>0</v>
      </c>
      <c r="K19" s="77">
        <f t="shared" si="4"/>
        <v>0</v>
      </c>
      <c r="L19" s="84">
        <v>0</v>
      </c>
      <c r="M19" s="77">
        <f t="shared" si="5"/>
        <v>0</v>
      </c>
      <c r="N19" s="84">
        <v>0</v>
      </c>
      <c r="O19" s="77">
        <f t="shared" si="6"/>
        <v>0</v>
      </c>
      <c r="P19" s="84">
        <v>0</v>
      </c>
      <c r="Q19" s="77">
        <f t="shared" si="7"/>
        <v>0</v>
      </c>
      <c r="R19" s="84">
        <v>0</v>
      </c>
      <c r="S19" s="77">
        <f t="shared" si="8"/>
        <v>0</v>
      </c>
      <c r="T19" s="84">
        <v>0</v>
      </c>
      <c r="U19" s="77">
        <f t="shared" si="9"/>
        <v>0</v>
      </c>
      <c r="V19" s="84">
        <v>0</v>
      </c>
      <c r="W19" s="77">
        <f t="shared" si="10"/>
        <v>0</v>
      </c>
      <c r="X19" s="84">
        <v>0</v>
      </c>
      <c r="Y19" s="77">
        <f t="shared" si="11"/>
        <v>0</v>
      </c>
      <c r="Z19" s="84">
        <v>0</v>
      </c>
      <c r="AA19" s="77">
        <f t="shared" si="12"/>
        <v>0</v>
      </c>
      <c r="AB19" s="84">
        <f t="shared" si="13"/>
        <v>0</v>
      </c>
      <c r="AC19" s="78">
        <f t="shared" si="14"/>
        <v>0</v>
      </c>
      <c r="AD19" s="44"/>
      <c r="AE19" s="44"/>
      <c r="AF19" s="44"/>
    </row>
    <row r="20" spans="1:32" x14ac:dyDescent="0.3">
      <c r="A20" s="52" t="s">
        <v>119</v>
      </c>
      <c r="B20" s="52"/>
      <c r="C20" s="52"/>
      <c r="D20" s="84">
        <v>0</v>
      </c>
      <c r="E20" s="77">
        <f t="shared" si="1"/>
        <v>0</v>
      </c>
      <c r="F20" s="84">
        <v>0</v>
      </c>
      <c r="G20" s="77">
        <f t="shared" si="2"/>
        <v>0</v>
      </c>
      <c r="H20" s="84">
        <v>0</v>
      </c>
      <c r="I20" s="77">
        <f t="shared" si="3"/>
        <v>0</v>
      </c>
      <c r="J20" s="84">
        <v>0</v>
      </c>
      <c r="K20" s="77">
        <f t="shared" si="4"/>
        <v>0</v>
      </c>
      <c r="L20" s="84">
        <v>0</v>
      </c>
      <c r="M20" s="77">
        <f t="shared" si="5"/>
        <v>0</v>
      </c>
      <c r="N20" s="84">
        <v>0</v>
      </c>
      <c r="O20" s="77">
        <f t="shared" si="6"/>
        <v>0</v>
      </c>
      <c r="P20" s="84">
        <v>0</v>
      </c>
      <c r="Q20" s="77">
        <f t="shared" si="7"/>
        <v>0</v>
      </c>
      <c r="R20" s="84">
        <v>0</v>
      </c>
      <c r="S20" s="77">
        <f t="shared" si="8"/>
        <v>0</v>
      </c>
      <c r="T20" s="84">
        <v>0</v>
      </c>
      <c r="U20" s="77">
        <f t="shared" si="9"/>
        <v>0</v>
      </c>
      <c r="V20" s="84">
        <v>0</v>
      </c>
      <c r="W20" s="77">
        <f t="shared" si="10"/>
        <v>0</v>
      </c>
      <c r="X20" s="84">
        <v>0</v>
      </c>
      <c r="Y20" s="77">
        <f t="shared" si="11"/>
        <v>0</v>
      </c>
      <c r="Z20" s="84">
        <v>0</v>
      </c>
      <c r="AA20" s="77"/>
      <c r="AB20" s="84">
        <f t="shared" si="13"/>
        <v>0</v>
      </c>
      <c r="AC20" s="78">
        <f t="shared" si="14"/>
        <v>0</v>
      </c>
      <c r="AD20" s="44"/>
      <c r="AE20" s="44"/>
      <c r="AF20" s="44"/>
    </row>
    <row r="21" spans="1:32" x14ac:dyDescent="0.3">
      <c r="A21" s="52" t="s">
        <v>120</v>
      </c>
      <c r="B21" s="52"/>
      <c r="C21" s="52"/>
      <c r="D21" s="84">
        <v>0</v>
      </c>
      <c r="E21" s="77">
        <f t="shared" si="1"/>
        <v>0</v>
      </c>
      <c r="F21" s="84">
        <v>0</v>
      </c>
      <c r="G21" s="77">
        <f t="shared" si="2"/>
        <v>0</v>
      </c>
      <c r="H21" s="84">
        <v>0</v>
      </c>
      <c r="I21" s="77">
        <f t="shared" si="3"/>
        <v>0</v>
      </c>
      <c r="J21" s="84">
        <v>0</v>
      </c>
      <c r="K21" s="77">
        <f t="shared" si="4"/>
        <v>0</v>
      </c>
      <c r="L21" s="84">
        <v>0</v>
      </c>
      <c r="M21" s="77">
        <f t="shared" si="5"/>
        <v>0</v>
      </c>
      <c r="N21" s="84">
        <v>0</v>
      </c>
      <c r="O21" s="77">
        <f t="shared" si="6"/>
        <v>0</v>
      </c>
      <c r="P21" s="84">
        <v>0</v>
      </c>
      <c r="Q21" s="77">
        <f t="shared" si="7"/>
        <v>0</v>
      </c>
      <c r="R21" s="84">
        <v>0</v>
      </c>
      <c r="S21" s="77">
        <f t="shared" si="8"/>
        <v>0</v>
      </c>
      <c r="T21" s="84">
        <v>0</v>
      </c>
      <c r="U21" s="77">
        <f t="shared" si="9"/>
        <v>0</v>
      </c>
      <c r="V21" s="84">
        <v>0</v>
      </c>
      <c r="W21" s="77">
        <f t="shared" si="10"/>
        <v>0</v>
      </c>
      <c r="X21" s="84">
        <v>0</v>
      </c>
      <c r="Y21" s="77">
        <f t="shared" si="11"/>
        <v>0</v>
      </c>
      <c r="Z21" s="84">
        <v>0</v>
      </c>
      <c r="AA21" s="77">
        <f>Z21/$Z$5</f>
        <v>0</v>
      </c>
      <c r="AB21" s="84">
        <f t="shared" si="13"/>
        <v>0</v>
      </c>
      <c r="AC21" s="78">
        <f t="shared" si="14"/>
        <v>0</v>
      </c>
      <c r="AD21" s="44"/>
      <c r="AE21" s="44"/>
      <c r="AF21" s="44"/>
    </row>
    <row r="22" spans="1:32" x14ac:dyDescent="0.3">
      <c r="A22" s="52"/>
      <c r="B22" s="52"/>
      <c r="C22" s="52"/>
      <c r="D22" s="52"/>
      <c r="E22" s="77"/>
      <c r="F22" s="52"/>
      <c r="G22" s="77"/>
      <c r="H22" s="52"/>
      <c r="I22" s="77"/>
      <c r="J22" s="52"/>
      <c r="K22" s="77"/>
      <c r="L22" s="52"/>
      <c r="M22" s="77"/>
      <c r="N22" s="52"/>
      <c r="O22" s="77"/>
      <c r="P22" s="52"/>
      <c r="Q22" s="77"/>
      <c r="R22" s="52"/>
      <c r="S22" s="77"/>
      <c r="T22" s="52"/>
      <c r="U22" s="77"/>
      <c r="V22" s="52"/>
      <c r="W22" s="77"/>
      <c r="X22" s="52"/>
      <c r="Y22" s="77"/>
      <c r="Z22" s="52"/>
      <c r="AA22" s="77"/>
      <c r="AB22" s="71" t="s">
        <v>121</v>
      </c>
      <c r="AC22" s="78"/>
      <c r="AD22" s="44"/>
      <c r="AE22" s="44"/>
      <c r="AF22" s="44"/>
    </row>
    <row r="23" spans="1:32" x14ac:dyDescent="0.3">
      <c r="A23" s="53" t="s">
        <v>122</v>
      </c>
      <c r="B23" s="53"/>
      <c r="C23" s="53"/>
      <c r="D23" s="48">
        <f>SUM(D10:D22)</f>
        <v>3724.98</v>
      </c>
      <c r="E23" s="77">
        <f>D23/$D$5</f>
        <v>0.372498</v>
      </c>
      <c r="F23" s="48">
        <f>SUM(F10:F22)</f>
        <v>3724.98</v>
      </c>
      <c r="G23" s="77">
        <f>F23/$F$5</f>
        <v>0.372498</v>
      </c>
      <c r="H23" s="48">
        <f>SUM(H10:H22)</f>
        <v>3724.98</v>
      </c>
      <c r="I23" s="77">
        <f>H23/$H$5</f>
        <v>0.372498</v>
      </c>
      <c r="J23" s="48">
        <f>SUM(J10:J22)</f>
        <v>3724.98</v>
      </c>
      <c r="K23" s="77">
        <f>J23/$J$5</f>
        <v>0.372498</v>
      </c>
      <c r="L23" s="48">
        <f>SUM(L10:L22)</f>
        <v>3724.98</v>
      </c>
      <c r="M23" s="77">
        <f>L23/$L$5</f>
        <v>0.372498</v>
      </c>
      <c r="N23" s="48">
        <f>SUM(N10:N22)</f>
        <v>3724.98</v>
      </c>
      <c r="O23" s="77">
        <f>N23/$N$5</f>
        <v>0.372498</v>
      </c>
      <c r="P23" s="48">
        <f>SUM(P10:P22)</f>
        <v>3724.98</v>
      </c>
      <c r="Q23" s="77">
        <f>P23/$P$5</f>
        <v>0.372498</v>
      </c>
      <c r="R23" s="48">
        <f>SUM(R10:R22)</f>
        <v>3724.98</v>
      </c>
      <c r="S23" s="77">
        <f>R23/$R$5</f>
        <v>0.372498</v>
      </c>
      <c r="T23" s="48">
        <f>SUM(T10:T22)</f>
        <v>3724.98</v>
      </c>
      <c r="U23" s="77">
        <f>T23/$T$5</f>
        <v>0.372498</v>
      </c>
      <c r="V23" s="48">
        <f>SUM(V10:V22)</f>
        <v>3724.98</v>
      </c>
      <c r="W23" s="77">
        <f>V23/$V$5</f>
        <v>0.372498</v>
      </c>
      <c r="X23" s="48">
        <f>SUM(X10:X22)</f>
        <v>3724.98</v>
      </c>
      <c r="Y23" s="77">
        <f>X23/$X$5</f>
        <v>0.372498</v>
      </c>
      <c r="Z23" s="48">
        <f>SUM(Z10:Z22)</f>
        <v>3724.98</v>
      </c>
      <c r="AA23" s="77">
        <f>Z23/$Z$5</f>
        <v>0.372498</v>
      </c>
      <c r="AB23" s="50">
        <f>SUM(AB10:AB21)</f>
        <v>44699.76</v>
      </c>
      <c r="AC23" s="78">
        <f>AB23/$AB$5</f>
        <v>0.372498</v>
      </c>
      <c r="AD23" s="43"/>
      <c r="AE23" s="43"/>
      <c r="AF23" s="43"/>
    </row>
    <row r="24" spans="1:32" x14ac:dyDescent="0.3">
      <c r="A24" s="52"/>
      <c r="B24" s="52"/>
      <c r="C24" s="52"/>
      <c r="D24" s="52"/>
      <c r="E24" s="77"/>
      <c r="F24" s="52"/>
      <c r="G24" s="77"/>
      <c r="H24" s="52"/>
      <c r="I24" s="77"/>
      <c r="J24" s="52"/>
      <c r="K24" s="77"/>
      <c r="L24" s="52"/>
      <c r="M24" s="77"/>
      <c r="N24" s="52"/>
      <c r="O24" s="77"/>
      <c r="P24" s="52"/>
      <c r="Q24" s="77"/>
      <c r="R24" s="52"/>
      <c r="S24" s="77"/>
      <c r="T24" s="52"/>
      <c r="U24" s="77"/>
      <c r="V24" s="52"/>
      <c r="W24" s="77"/>
      <c r="X24" s="52"/>
      <c r="Y24" s="77"/>
      <c r="Z24" s="52"/>
      <c r="AA24" s="77"/>
      <c r="AB24" s="71"/>
      <c r="AC24" s="78"/>
      <c r="AD24" s="44"/>
      <c r="AE24" s="44"/>
      <c r="AF24" s="44"/>
    </row>
    <row r="25" spans="1:32" x14ac:dyDescent="0.3">
      <c r="A25" s="54" t="s">
        <v>123</v>
      </c>
      <c r="B25" s="54"/>
      <c r="C25" s="54"/>
      <c r="D25" s="54">
        <f>D7-D23</f>
        <v>4275.0200000000004</v>
      </c>
      <c r="E25" s="79">
        <f>D25/$D$5</f>
        <v>0.42750200000000005</v>
      </c>
      <c r="F25" s="54">
        <f>F7-F23</f>
        <v>4275.0200000000004</v>
      </c>
      <c r="G25" s="79">
        <f>F25/$F$5</f>
        <v>0.42750200000000005</v>
      </c>
      <c r="H25" s="54">
        <f>H7-H23</f>
        <v>4275.0200000000004</v>
      </c>
      <c r="I25" s="79">
        <f>H25/$H$5</f>
        <v>0.42750200000000005</v>
      </c>
      <c r="J25" s="54">
        <f>J7-J23</f>
        <v>4275.0200000000004</v>
      </c>
      <c r="K25" s="79">
        <f>J25/$J$5</f>
        <v>0.42750200000000005</v>
      </c>
      <c r="L25" s="54">
        <f>L7-L23</f>
        <v>4275.0200000000004</v>
      </c>
      <c r="M25" s="79">
        <f>L25/$L$5</f>
        <v>0.42750200000000005</v>
      </c>
      <c r="N25" s="54">
        <f>N7-N23</f>
        <v>4275.0200000000004</v>
      </c>
      <c r="O25" s="79">
        <f>N25/$N$5</f>
        <v>0.42750200000000005</v>
      </c>
      <c r="P25" s="54">
        <f>P7-P23</f>
        <v>4275.0200000000004</v>
      </c>
      <c r="Q25" s="79">
        <f>P25/$P$5</f>
        <v>0.42750200000000005</v>
      </c>
      <c r="R25" s="54">
        <f>R7-R23</f>
        <v>4275.0200000000004</v>
      </c>
      <c r="S25" s="79">
        <f>R25/$R$5</f>
        <v>0.42750200000000005</v>
      </c>
      <c r="T25" s="54">
        <f>T7-T23</f>
        <v>4275.0200000000004</v>
      </c>
      <c r="U25" s="79">
        <f>T25/$T$5</f>
        <v>0.42750200000000005</v>
      </c>
      <c r="V25" s="54">
        <f>V7-V23</f>
        <v>4275.0200000000004</v>
      </c>
      <c r="W25" s="79">
        <f>V25/$V$5</f>
        <v>0.42750200000000005</v>
      </c>
      <c r="X25" s="54">
        <f>X7-X23</f>
        <v>4275.0200000000004</v>
      </c>
      <c r="Y25" s="79">
        <f>X25/$X$5</f>
        <v>0.42750200000000005</v>
      </c>
      <c r="Z25" s="54">
        <f>Z7-Z23</f>
        <v>4275.0200000000004</v>
      </c>
      <c r="AA25" s="79">
        <f>Z25/$Z$5</f>
        <v>0.42750200000000005</v>
      </c>
      <c r="AB25" s="80">
        <f>AB7-AB23</f>
        <v>51300.24</v>
      </c>
      <c r="AC25" s="81">
        <f>AB25/$AB$5</f>
        <v>0.42750199999999999</v>
      </c>
      <c r="AD25" s="54"/>
      <c r="AE25" s="54"/>
      <c r="AF25" s="54"/>
    </row>
    <row r="26" spans="1:32" x14ac:dyDescent="0.3">
      <c r="A26" s="52"/>
      <c r="B26" s="52"/>
      <c r="C26" s="52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2" x14ac:dyDescent="0.3">
      <c r="A27" s="88" t="s">
        <v>124</v>
      </c>
      <c r="B27" s="89"/>
      <c r="C27" s="89"/>
      <c r="D27" s="89">
        <v>0</v>
      </c>
      <c r="E27" s="89"/>
      <c r="F27" s="89">
        <f>+D29</f>
        <v>6275.02</v>
      </c>
      <c r="G27" s="89"/>
      <c r="H27" s="89">
        <f>+F29</f>
        <v>12550.04</v>
      </c>
      <c r="I27" s="89"/>
      <c r="J27" s="89">
        <f>+H29</f>
        <v>18825.060000000001</v>
      </c>
      <c r="K27" s="89"/>
      <c r="L27" s="89">
        <f>+J29</f>
        <v>25100.080000000002</v>
      </c>
      <c r="M27" s="89"/>
      <c r="N27" s="89">
        <f>+L29</f>
        <v>31375.100000000002</v>
      </c>
      <c r="O27" s="89"/>
      <c r="P27" s="89">
        <f>+N29</f>
        <v>37650.120000000003</v>
      </c>
      <c r="Q27" s="89"/>
      <c r="R27" s="89">
        <f>+P29</f>
        <v>43925.14</v>
      </c>
      <c r="S27" s="89"/>
      <c r="T27" s="89">
        <f>+R29</f>
        <v>50200.160000000003</v>
      </c>
      <c r="U27" s="89"/>
      <c r="V27" s="89">
        <f>+T29</f>
        <v>56475.180000000008</v>
      </c>
      <c r="W27" s="90"/>
      <c r="X27" s="89">
        <f>+V29</f>
        <v>62750.200000000012</v>
      </c>
      <c r="Y27" s="90"/>
      <c r="Z27" s="91">
        <f>+X29</f>
        <v>69025.220000000016</v>
      </c>
      <c r="AA27" s="44"/>
      <c r="AB27" s="44"/>
      <c r="AC27" s="44"/>
    </row>
    <row r="28" spans="1:32" x14ac:dyDescent="0.3">
      <c r="A28" s="71" t="s">
        <v>123</v>
      </c>
      <c r="B28" s="54"/>
      <c r="C28" s="54"/>
      <c r="D28" s="54">
        <f>+D5-D23</f>
        <v>6275.02</v>
      </c>
      <c r="E28" s="54"/>
      <c r="F28" s="54">
        <f>+F5-F23</f>
        <v>6275.02</v>
      </c>
      <c r="G28" s="54"/>
      <c r="H28" s="54">
        <f>+H5-H23</f>
        <v>6275.02</v>
      </c>
      <c r="I28" s="54"/>
      <c r="J28" s="54">
        <f>+J5-J23</f>
        <v>6275.02</v>
      </c>
      <c r="K28" s="54"/>
      <c r="L28" s="54">
        <f>+L5-L23</f>
        <v>6275.02</v>
      </c>
      <c r="M28" s="54"/>
      <c r="N28" s="54">
        <f>+N5-N23</f>
        <v>6275.02</v>
      </c>
      <c r="O28" s="54"/>
      <c r="P28" s="54">
        <f>+P5-P23</f>
        <v>6275.02</v>
      </c>
      <c r="Q28" s="54"/>
      <c r="R28" s="54">
        <f>+R5-R23</f>
        <v>6275.02</v>
      </c>
      <c r="S28" s="54"/>
      <c r="T28" s="54">
        <f>+T5-T23</f>
        <v>6275.02</v>
      </c>
      <c r="U28" s="54"/>
      <c r="V28" s="54">
        <f>+V5-V23</f>
        <v>6275.02</v>
      </c>
      <c r="W28" s="55"/>
      <c r="X28" s="54">
        <f>+X5-X23</f>
        <v>6275.02</v>
      </c>
      <c r="Z28" s="92">
        <f>+Z5-Z23</f>
        <v>6275.02</v>
      </c>
    </row>
    <row r="29" spans="1:32" x14ac:dyDescent="0.3">
      <c r="A29" s="80" t="s">
        <v>125</v>
      </c>
      <c r="B29" s="93"/>
      <c r="C29" s="93"/>
      <c r="D29" s="93">
        <f>+D27+D28</f>
        <v>6275.02</v>
      </c>
      <c r="E29" s="93"/>
      <c r="F29" s="93">
        <f>+F27+F28</f>
        <v>12550.04</v>
      </c>
      <c r="G29" s="93"/>
      <c r="H29" s="93">
        <f>+H27+H28</f>
        <v>18825.060000000001</v>
      </c>
      <c r="I29" s="93"/>
      <c r="J29" s="93">
        <f>+J27+J28</f>
        <v>25100.080000000002</v>
      </c>
      <c r="K29" s="93"/>
      <c r="L29" s="93">
        <f>+L27+L28</f>
        <v>31375.100000000002</v>
      </c>
      <c r="M29" s="93"/>
      <c r="N29" s="93">
        <f>+N27+N28</f>
        <v>37650.120000000003</v>
      </c>
      <c r="O29" s="93"/>
      <c r="P29" s="93">
        <f>+P27+P28</f>
        <v>43925.14</v>
      </c>
      <c r="Q29" s="93"/>
      <c r="R29" s="93">
        <f>+R27+R28</f>
        <v>50200.160000000003</v>
      </c>
      <c r="S29" s="93"/>
      <c r="T29" s="93">
        <f>+T27+T28</f>
        <v>56475.180000000008</v>
      </c>
      <c r="U29" s="93"/>
      <c r="V29" s="93">
        <f>+V27+V28</f>
        <v>62750.200000000012</v>
      </c>
      <c r="W29" s="94"/>
      <c r="X29" s="93">
        <f>+X27+X28</f>
        <v>69025.220000000016</v>
      </c>
      <c r="Y29" s="94"/>
      <c r="Z29" s="95">
        <f>+Z27+Z28</f>
        <v>75300.24000000002</v>
      </c>
    </row>
    <row r="31" spans="1:32" x14ac:dyDescent="0.3">
      <c r="D31" s="54"/>
    </row>
    <row r="32" spans="1:32" x14ac:dyDescent="0.3">
      <c r="A32" s="88" t="s">
        <v>39</v>
      </c>
      <c r="B32" s="90"/>
      <c r="C32" s="90"/>
      <c r="D32" s="89">
        <v>0</v>
      </c>
      <c r="E32" s="96"/>
      <c r="F32" s="89">
        <f>+D34</f>
        <v>4275.0200000000004</v>
      </c>
      <c r="G32" s="89"/>
      <c r="H32" s="89">
        <f>+F34</f>
        <v>8550.0400000000009</v>
      </c>
      <c r="I32" s="89"/>
      <c r="J32" s="89">
        <f>+H34</f>
        <v>12825.060000000001</v>
      </c>
      <c r="K32" s="89"/>
      <c r="L32" s="89">
        <f>+J34</f>
        <v>17100.080000000002</v>
      </c>
      <c r="M32" s="89"/>
      <c r="N32" s="89">
        <f>+L34</f>
        <v>21375.100000000002</v>
      </c>
      <c r="O32" s="89"/>
      <c r="P32" s="89">
        <f>+N34</f>
        <v>25650.120000000003</v>
      </c>
      <c r="Q32" s="89"/>
      <c r="R32" s="89">
        <f>+P34</f>
        <v>29925.140000000003</v>
      </c>
      <c r="S32" s="89"/>
      <c r="T32" s="89">
        <f>+R34</f>
        <v>34200.160000000003</v>
      </c>
      <c r="U32" s="89"/>
      <c r="V32" s="89">
        <f>+T34</f>
        <v>38475.180000000008</v>
      </c>
      <c r="W32" s="89"/>
      <c r="X32" s="89">
        <f>+V34</f>
        <v>42750.200000000012</v>
      </c>
      <c r="Y32" s="89"/>
      <c r="Z32" s="91">
        <f>+X34</f>
        <v>47025.220000000016</v>
      </c>
    </row>
    <row r="33" spans="1:26" x14ac:dyDescent="0.3">
      <c r="A33" s="71" t="s">
        <v>126</v>
      </c>
      <c r="D33" s="57">
        <f>+D25</f>
        <v>4275.0200000000004</v>
      </c>
      <c r="E33" s="56"/>
      <c r="F33" s="57">
        <f>+F25</f>
        <v>4275.0200000000004</v>
      </c>
      <c r="G33" s="57"/>
      <c r="H33" s="57">
        <f>+H25</f>
        <v>4275.0200000000004</v>
      </c>
      <c r="I33" s="57"/>
      <c r="J33" s="57">
        <f>+J25</f>
        <v>4275.0200000000004</v>
      </c>
      <c r="K33" s="57"/>
      <c r="L33" s="57">
        <f>+L25</f>
        <v>4275.0200000000004</v>
      </c>
      <c r="M33" s="57"/>
      <c r="N33" s="57">
        <f>+N25</f>
        <v>4275.0200000000004</v>
      </c>
      <c r="O33" s="57"/>
      <c r="P33" s="57">
        <f>+P25</f>
        <v>4275.0200000000004</v>
      </c>
      <c r="Q33" s="57"/>
      <c r="R33" s="57">
        <f>+R25</f>
        <v>4275.0200000000004</v>
      </c>
      <c r="S33" s="57"/>
      <c r="T33" s="57">
        <f>+T25</f>
        <v>4275.0200000000004</v>
      </c>
      <c r="U33" s="57"/>
      <c r="V33" s="57">
        <f>+V25</f>
        <v>4275.0200000000004</v>
      </c>
      <c r="W33" s="57"/>
      <c r="X33" s="57">
        <f>+X25</f>
        <v>4275.0200000000004</v>
      </c>
      <c r="Y33" s="57"/>
      <c r="Z33" s="97">
        <f>+Z25</f>
        <v>4275.0200000000004</v>
      </c>
    </row>
    <row r="34" spans="1:26" x14ac:dyDescent="0.3">
      <c r="A34" s="80" t="s">
        <v>127</v>
      </c>
      <c r="B34" s="94"/>
      <c r="C34" s="94"/>
      <c r="D34" s="98">
        <f>SUM(D32:D33)</f>
        <v>4275.0200000000004</v>
      </c>
      <c r="E34" s="99"/>
      <c r="F34" s="98">
        <f>SUM(F32:F33)</f>
        <v>8550.0400000000009</v>
      </c>
      <c r="G34" s="98"/>
      <c r="H34" s="98">
        <f>SUM(H32:H33)</f>
        <v>12825.060000000001</v>
      </c>
      <c r="I34" s="98"/>
      <c r="J34" s="98">
        <f>SUM(J32:J33)</f>
        <v>17100.080000000002</v>
      </c>
      <c r="K34" s="98"/>
      <c r="L34" s="98">
        <f>SUM(L32:L33)</f>
        <v>21375.100000000002</v>
      </c>
      <c r="M34" s="98"/>
      <c r="N34" s="98">
        <f>SUM(N32:N33)</f>
        <v>25650.120000000003</v>
      </c>
      <c r="O34" s="98"/>
      <c r="P34" s="98">
        <f>SUM(P32:P33)</f>
        <v>29925.140000000003</v>
      </c>
      <c r="Q34" s="98"/>
      <c r="R34" s="98">
        <f>SUM(R32:R33)</f>
        <v>34200.160000000003</v>
      </c>
      <c r="S34" s="98"/>
      <c r="T34" s="98">
        <f>SUM(T32:T33)</f>
        <v>38475.180000000008</v>
      </c>
      <c r="U34" s="98"/>
      <c r="V34" s="98">
        <f>SUM(V32:V33)</f>
        <v>42750.200000000012</v>
      </c>
      <c r="W34" s="98"/>
      <c r="X34" s="98">
        <f>SUM(X32:X33)</f>
        <v>47025.220000000016</v>
      </c>
      <c r="Y34" s="98"/>
      <c r="Z34" s="100">
        <f>SUM(Z32:Z33)</f>
        <v>51300.24000000002</v>
      </c>
    </row>
    <row r="36" spans="1:26" x14ac:dyDescent="0.3">
      <c r="A36" s="88" t="s">
        <v>128</v>
      </c>
      <c r="B36" s="90"/>
      <c r="C36" s="90"/>
      <c r="D36" s="101">
        <v>0</v>
      </c>
      <c r="E36" s="90"/>
      <c r="F36" s="101">
        <f>+D36-$D$36/60</f>
        <v>0</v>
      </c>
      <c r="G36" s="90"/>
      <c r="H36" s="101">
        <f>+F36-$D$36/60</f>
        <v>0</v>
      </c>
      <c r="I36" s="90"/>
      <c r="J36" s="101">
        <f>+H36-$D$36/60</f>
        <v>0</v>
      </c>
      <c r="K36" s="90"/>
      <c r="L36" s="101">
        <f>+J36-$D$36/60</f>
        <v>0</v>
      </c>
      <c r="M36" s="90"/>
      <c r="N36" s="101">
        <f>+L36-$D$36/60</f>
        <v>0</v>
      </c>
      <c r="O36" s="90"/>
      <c r="P36" s="101">
        <f>+N36-$D$36/60</f>
        <v>0</v>
      </c>
      <c r="Q36" s="90"/>
      <c r="R36" s="101">
        <f>+P36-$D$36/60</f>
        <v>0</v>
      </c>
      <c r="S36" s="90"/>
      <c r="T36" s="101">
        <f>+R36-$D$36/60</f>
        <v>0</v>
      </c>
      <c r="U36" s="90"/>
      <c r="V36" s="101">
        <f>+T36-$D$36/60</f>
        <v>0</v>
      </c>
      <c r="W36" s="90"/>
      <c r="X36" s="101">
        <f>+V36-$D$36/60</f>
        <v>0</v>
      </c>
      <c r="Y36" s="90"/>
      <c r="Z36" s="102">
        <f>+X36-$D$36/60</f>
        <v>0</v>
      </c>
    </row>
    <row r="37" spans="1:26" ht="6.75" customHeight="1" x14ac:dyDescent="0.3">
      <c r="A37" s="103"/>
      <c r="Z37" s="104"/>
    </row>
    <row r="38" spans="1:26" x14ac:dyDescent="0.3">
      <c r="A38" s="105" t="s">
        <v>129</v>
      </c>
      <c r="D38" s="52">
        <v>0</v>
      </c>
      <c r="F38" s="52">
        <v>0</v>
      </c>
      <c r="H38" s="52">
        <v>0</v>
      </c>
      <c r="J38" s="52">
        <v>0</v>
      </c>
      <c r="L38" s="52">
        <v>0</v>
      </c>
      <c r="N38" s="52">
        <v>0</v>
      </c>
      <c r="P38" s="52">
        <v>0</v>
      </c>
      <c r="R38" s="52">
        <v>0</v>
      </c>
      <c r="T38" s="52">
        <v>0</v>
      </c>
      <c r="V38" s="52">
        <v>0</v>
      </c>
      <c r="X38" s="52">
        <v>0</v>
      </c>
      <c r="Z38" s="106">
        <v>0</v>
      </c>
    </row>
    <row r="39" spans="1:26" ht="8.25" customHeight="1" x14ac:dyDescent="0.3">
      <c r="A39" s="103"/>
      <c r="Z39" s="104"/>
    </row>
    <row r="40" spans="1:26" x14ac:dyDescent="0.3">
      <c r="A40" s="105" t="s">
        <v>130</v>
      </c>
      <c r="D40" s="52">
        <v>8000</v>
      </c>
      <c r="F40" s="52">
        <v>8000</v>
      </c>
      <c r="H40" s="52">
        <v>8000</v>
      </c>
      <c r="J40" s="52">
        <v>8000</v>
      </c>
      <c r="L40" s="52">
        <v>8000</v>
      </c>
      <c r="N40" s="52">
        <v>8000</v>
      </c>
      <c r="P40" s="52">
        <v>8000</v>
      </c>
      <c r="R40" s="52">
        <v>8000</v>
      </c>
      <c r="T40" s="52">
        <v>0</v>
      </c>
      <c r="V40" s="52">
        <v>0</v>
      </c>
      <c r="X40" s="52">
        <v>0</v>
      </c>
      <c r="Z40" s="52">
        <v>0</v>
      </c>
    </row>
    <row r="41" spans="1:26" ht="7.5" customHeight="1" x14ac:dyDescent="0.3">
      <c r="A41" s="103"/>
      <c r="Z41" s="104"/>
    </row>
    <row r="42" spans="1:26" x14ac:dyDescent="0.3">
      <c r="A42" s="105" t="s">
        <v>131</v>
      </c>
      <c r="D42" s="52">
        <v>8000</v>
      </c>
      <c r="F42" s="52">
        <v>8000</v>
      </c>
      <c r="H42" s="52">
        <v>8000</v>
      </c>
      <c r="J42" s="52">
        <v>8000</v>
      </c>
      <c r="L42" s="52">
        <v>8000</v>
      </c>
      <c r="N42" s="52">
        <v>8000</v>
      </c>
      <c r="P42" s="52">
        <v>8000</v>
      </c>
      <c r="R42" s="52">
        <v>8000</v>
      </c>
      <c r="T42" s="52">
        <v>8000</v>
      </c>
      <c r="V42" s="52">
        <v>8000</v>
      </c>
      <c r="X42" s="52">
        <v>8000</v>
      </c>
      <c r="Z42" s="106">
        <v>8000</v>
      </c>
    </row>
    <row r="43" spans="1:26" ht="9.75" customHeight="1" x14ac:dyDescent="0.3">
      <c r="A43" s="105"/>
      <c r="D43" s="58"/>
      <c r="F43" s="58"/>
      <c r="H43" s="58"/>
      <c r="J43" s="58"/>
      <c r="L43" s="58"/>
      <c r="N43" s="58"/>
      <c r="P43" s="58"/>
      <c r="R43" s="58"/>
      <c r="T43" s="58"/>
      <c r="V43" s="58"/>
      <c r="X43" s="58"/>
      <c r="Z43" s="107"/>
    </row>
    <row r="44" spans="1:26" x14ac:dyDescent="0.3">
      <c r="A44" s="80" t="s">
        <v>132</v>
      </c>
      <c r="B44" s="94"/>
      <c r="C44" s="94"/>
      <c r="D44" s="108">
        <v>5750</v>
      </c>
      <c r="E44" s="94"/>
      <c r="F44" s="108">
        <v>5750</v>
      </c>
      <c r="G44" s="94"/>
      <c r="H44" s="108">
        <v>5750</v>
      </c>
      <c r="I44" s="94"/>
      <c r="J44" s="108">
        <v>5750</v>
      </c>
      <c r="K44" s="94"/>
      <c r="L44" s="108">
        <v>5750</v>
      </c>
      <c r="M44" s="94"/>
      <c r="N44" s="108">
        <v>5750</v>
      </c>
      <c r="O44" s="94"/>
      <c r="P44" s="108">
        <v>5750</v>
      </c>
      <c r="Q44" s="94"/>
      <c r="R44" s="108">
        <v>5750</v>
      </c>
      <c r="S44" s="94"/>
      <c r="T44" s="108">
        <v>5750</v>
      </c>
      <c r="U44" s="94"/>
      <c r="V44" s="108">
        <v>5750</v>
      </c>
      <c r="W44" s="94"/>
      <c r="X44" s="108">
        <v>5750</v>
      </c>
      <c r="Y44" s="94"/>
      <c r="Z44" s="109">
        <v>5750</v>
      </c>
    </row>
    <row r="45" spans="1:26" ht="15" thickBot="1" x14ac:dyDescent="0.35"/>
    <row r="46" spans="1:26" x14ac:dyDescent="0.3">
      <c r="A46" s="82" t="s">
        <v>133</v>
      </c>
      <c r="B46" s="59"/>
      <c r="C46" s="59"/>
      <c r="D46" s="60">
        <f>+D34/(D34+D38+D40)</f>
        <v>0.34826990098590471</v>
      </c>
      <c r="E46" s="59"/>
      <c r="F46" s="60">
        <f>+F34/(F34+F38+F40)</f>
        <v>0.51661748249551065</v>
      </c>
      <c r="G46" s="59"/>
      <c r="H46" s="60">
        <f>+H34/(H34+H38+H40)</f>
        <v>0.61584744533749247</v>
      </c>
      <c r="I46" s="59"/>
      <c r="J46" s="60">
        <f>+J34/(J34+J38+J40)</f>
        <v>0.68127591625205974</v>
      </c>
      <c r="K46" s="59"/>
      <c r="L46" s="60">
        <f>+L34/(L34+L38+L40)</f>
        <v>0.72766050158127127</v>
      </c>
      <c r="M46" s="59"/>
      <c r="N46" s="60">
        <f>+N34/(N34+N38+N40)</f>
        <v>0.76225939164555734</v>
      </c>
      <c r="O46" s="59"/>
      <c r="P46" s="60">
        <f>+P34/(P34+P38+P40)</f>
        <v>0.78905812872411296</v>
      </c>
      <c r="Q46" s="59"/>
      <c r="R46" s="60">
        <f>+R34/(R34+R38+R40)</f>
        <v>0.8104272590435676</v>
      </c>
      <c r="S46" s="59"/>
      <c r="T46" s="60">
        <f>+T34/(T34+T38+T40)</f>
        <v>1</v>
      </c>
      <c r="U46" s="59"/>
      <c r="V46" s="60">
        <f>+V34/(V34+V38+V40)</f>
        <v>1</v>
      </c>
      <c r="W46" s="59"/>
      <c r="X46" s="60">
        <f>+X34/(X34+X38+X40)</f>
        <v>1</v>
      </c>
      <c r="Y46" s="59"/>
      <c r="Z46" s="61">
        <f>+Z34/(Z34+Z38+Z40)</f>
        <v>1</v>
      </c>
    </row>
    <row r="47" spans="1:26" x14ac:dyDescent="0.3">
      <c r="A47" s="62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4"/>
    </row>
    <row r="48" spans="1:26" x14ac:dyDescent="0.3">
      <c r="A48" s="83" t="s">
        <v>134</v>
      </c>
      <c r="B48" s="63"/>
      <c r="C48" s="63"/>
      <c r="D48" s="65">
        <f>(+D42+D29)/D44</f>
        <v>2.4826121739130436</v>
      </c>
      <c r="E48" s="63"/>
      <c r="F48" s="65">
        <f>(+F42+F29)/F44</f>
        <v>3.5739200000000002</v>
      </c>
      <c r="G48" s="63"/>
      <c r="H48" s="65">
        <f>(+H42+H29)/H44</f>
        <v>4.6652278260869569</v>
      </c>
      <c r="I48" s="63"/>
      <c r="J48" s="65">
        <f>(+J42+J29)/J44</f>
        <v>5.7565356521739135</v>
      </c>
      <c r="K48" s="63"/>
      <c r="L48" s="65">
        <f>(+L42+L29)/L44</f>
        <v>6.8478434782608701</v>
      </c>
      <c r="M48" s="63"/>
      <c r="N48" s="65">
        <f>(+N42+N29)/N44</f>
        <v>7.9391513043478268</v>
      </c>
      <c r="O48" s="63"/>
      <c r="P48" s="65">
        <f>(+P42+P29)/P44</f>
        <v>9.0304591304347817</v>
      </c>
      <c r="Q48" s="63"/>
      <c r="R48" s="65">
        <f>(+R42+R29)/R44</f>
        <v>10.121766956521739</v>
      </c>
      <c r="S48" s="63"/>
      <c r="T48" s="65">
        <f>(+T42+T29)/T44</f>
        <v>11.213074782608697</v>
      </c>
      <c r="U48" s="63"/>
      <c r="V48" s="65">
        <f>(+V42+V29)/V44</f>
        <v>12.304382608695654</v>
      </c>
      <c r="W48" s="63"/>
      <c r="X48" s="65">
        <f>(+X42+X29)/X44</f>
        <v>13.395690434782612</v>
      </c>
      <c r="Y48" s="63"/>
      <c r="Z48" s="66">
        <f>(+Z42+Z29)/Z44</f>
        <v>14.486998260869569</v>
      </c>
    </row>
    <row r="49" spans="1:26" ht="15" thickBot="1" x14ac:dyDescent="0.35">
      <c r="A49" s="67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</row>
  </sheetData>
  <pageMargins left="0.7" right="0.7" top="0.75" bottom="0.75" header="0.3" footer="0.3"/>
  <pageSetup paperSize="9" scale="57" orientation="landscape" r:id="rId1"/>
  <headerFooter>
    <oddHeader xml:space="preserve">&amp;R&amp;G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prive-uitgaven</vt:lpstr>
      <vt:lpstr>investeringsbegroting</vt:lpstr>
      <vt:lpstr>exploitatiebegroting-mnd</vt:lpstr>
      <vt:lpstr>exploitatiebegroting-jr</vt:lpstr>
      <vt:lpstr>Liquiditeitsbegroting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cp:lastPrinted>2019-03-17T10:13:19Z</cp:lastPrinted>
  <dcterms:created xsi:type="dcterms:W3CDTF">2018-11-20T08:18:01Z</dcterms:created>
  <dcterms:modified xsi:type="dcterms:W3CDTF">2019-03-17T10:14:37Z</dcterms:modified>
</cp:coreProperties>
</file>