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a\OneDrive\AAA Top-Voorbeelden\Kantoor\Verkoop\ondernemingsplan\Financieelplan 2\"/>
    </mc:Choice>
  </mc:AlternateContent>
  <xr:revisionPtr revIDLastSave="6" documentId="13_ncr:1_{6A068057-ABAE-483F-9FF6-6352C1B1F3B4}" xr6:coauthVersionLast="41" xr6:coauthVersionMax="41" xr10:uidLastSave="{F845ECD9-24C2-4902-BC4D-37AEF1361C78}"/>
  <bookViews>
    <workbookView xWindow="-108" yWindow="-108" windowWidth="23256" windowHeight="12576" xr2:uid="{DCA705F6-EE67-4EB6-A230-06BA004DD1FD}"/>
  </bookViews>
  <sheets>
    <sheet name="exploitatiebegroting-jr" sheetId="1" r:id="rId1"/>
    <sheet name="exploitatiebegroting-mnd" sheetId="3" r:id="rId2"/>
    <sheet name="investeringsbegroting" sheetId="5" r:id="rId3"/>
  </sheets>
  <definedNames>
    <definedName name="_xlnm.Print_Area" localSheetId="0">'exploitatiebegroting-jr'!#REF!</definedName>
    <definedName name="_xlnm.Print_Area" localSheetId="1">'exploitatiebegroting-mnd'!#REF!</definedName>
    <definedName name="_xlnm.Print_Area" localSheetId="2">investeringsbegroting!#REF!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5" l="1"/>
  <c r="B10" i="5" s="1"/>
  <c r="L33" i="3"/>
  <c r="K33" i="3"/>
  <c r="J33" i="3"/>
  <c r="I33" i="3"/>
  <c r="H33" i="3"/>
  <c r="G33" i="3"/>
  <c r="F33" i="3"/>
  <c r="E33" i="3"/>
  <c r="D33" i="3"/>
  <c r="C33" i="3"/>
  <c r="B33" i="3"/>
  <c r="A33" i="3"/>
  <c r="K29" i="3"/>
  <c r="G29" i="3"/>
  <c r="C29" i="3"/>
  <c r="L28" i="3"/>
  <c r="K28" i="3"/>
  <c r="J28" i="3"/>
  <c r="I28" i="3"/>
  <c r="H28" i="3"/>
  <c r="G28" i="3"/>
  <c r="F28" i="3"/>
  <c r="E28" i="3"/>
  <c r="D28" i="3"/>
  <c r="C28" i="3"/>
  <c r="B28" i="3"/>
  <c r="A28" i="3"/>
  <c r="L27" i="3"/>
  <c r="K27" i="3"/>
  <c r="J27" i="3"/>
  <c r="I27" i="3"/>
  <c r="H27" i="3"/>
  <c r="G27" i="3"/>
  <c r="F27" i="3"/>
  <c r="E27" i="3"/>
  <c r="D27" i="3"/>
  <c r="C27" i="3"/>
  <c r="B27" i="3"/>
  <c r="A27" i="3"/>
  <c r="L26" i="3"/>
  <c r="K26" i="3"/>
  <c r="J26" i="3"/>
  <c r="I26" i="3"/>
  <c r="H26" i="3"/>
  <c r="G26" i="3"/>
  <c r="F26" i="3"/>
  <c r="E26" i="3"/>
  <c r="D26" i="3"/>
  <c r="C26" i="3"/>
  <c r="B26" i="3"/>
  <c r="A26" i="3"/>
  <c r="L25" i="3"/>
  <c r="K25" i="3"/>
  <c r="J25" i="3"/>
  <c r="I25" i="3"/>
  <c r="H25" i="3"/>
  <c r="G25" i="3"/>
  <c r="F25" i="3"/>
  <c r="E25" i="3"/>
  <c r="D25" i="3"/>
  <c r="C25" i="3"/>
  <c r="B25" i="3"/>
  <c r="A25" i="3"/>
  <c r="L24" i="3"/>
  <c r="K24" i="3"/>
  <c r="J24" i="3"/>
  <c r="I24" i="3"/>
  <c r="H24" i="3"/>
  <c r="G24" i="3"/>
  <c r="F24" i="3"/>
  <c r="E24" i="3"/>
  <c r="D24" i="3"/>
  <c r="C24" i="3"/>
  <c r="B24" i="3"/>
  <c r="A24" i="3"/>
  <c r="L20" i="3"/>
  <c r="K20" i="3"/>
  <c r="J20" i="3"/>
  <c r="I20" i="3"/>
  <c r="H20" i="3"/>
  <c r="G20" i="3"/>
  <c r="F20" i="3"/>
  <c r="E20" i="3"/>
  <c r="D20" i="3"/>
  <c r="C20" i="3"/>
  <c r="B20" i="3"/>
  <c r="A20" i="3"/>
  <c r="L19" i="3"/>
  <c r="K19" i="3"/>
  <c r="J19" i="3"/>
  <c r="I19" i="3"/>
  <c r="H19" i="3"/>
  <c r="G19" i="3"/>
  <c r="F19" i="3"/>
  <c r="E19" i="3"/>
  <c r="D19" i="3"/>
  <c r="C19" i="3"/>
  <c r="B19" i="3"/>
  <c r="A19" i="3"/>
  <c r="L18" i="3"/>
  <c r="K18" i="3"/>
  <c r="J18" i="3"/>
  <c r="I18" i="3"/>
  <c r="H18" i="3"/>
  <c r="G18" i="3"/>
  <c r="F18" i="3"/>
  <c r="E18" i="3"/>
  <c r="D18" i="3"/>
  <c r="C18" i="3"/>
  <c r="B18" i="3"/>
  <c r="A18" i="3"/>
  <c r="K13" i="3"/>
  <c r="G13" i="3"/>
  <c r="C13" i="3"/>
  <c r="L12" i="3"/>
  <c r="K12" i="3"/>
  <c r="J12" i="3"/>
  <c r="I12" i="3"/>
  <c r="H12" i="3"/>
  <c r="G12" i="3"/>
  <c r="F12" i="3"/>
  <c r="E12" i="3"/>
  <c r="D12" i="3"/>
  <c r="C12" i="3"/>
  <c r="B12" i="3"/>
  <c r="A12" i="3"/>
  <c r="L11" i="3"/>
  <c r="K11" i="3"/>
  <c r="J11" i="3"/>
  <c r="I11" i="3"/>
  <c r="H11" i="3"/>
  <c r="G11" i="3"/>
  <c r="F11" i="3"/>
  <c r="E11" i="3"/>
  <c r="D11" i="3"/>
  <c r="C11" i="3"/>
  <c r="B11" i="3"/>
  <c r="A11" i="3"/>
  <c r="K8" i="3"/>
  <c r="G8" i="3"/>
  <c r="C8" i="3"/>
  <c r="L7" i="3"/>
  <c r="K7" i="3"/>
  <c r="J7" i="3"/>
  <c r="I7" i="3"/>
  <c r="H7" i="3"/>
  <c r="G7" i="3"/>
  <c r="F7" i="3"/>
  <c r="E7" i="3"/>
  <c r="D7" i="3"/>
  <c r="C7" i="3"/>
  <c r="B7" i="3"/>
  <c r="A7" i="3"/>
  <c r="L6" i="3"/>
  <c r="K6" i="3"/>
  <c r="J6" i="3"/>
  <c r="I6" i="3"/>
  <c r="H6" i="3"/>
  <c r="G6" i="3"/>
  <c r="F6" i="3"/>
  <c r="E6" i="3"/>
  <c r="D6" i="3"/>
  <c r="C6" i="3"/>
  <c r="B6" i="3"/>
  <c r="A6" i="3"/>
  <c r="D9" i="1"/>
  <c r="D11" i="1" s="1"/>
  <c r="F9" i="1"/>
  <c r="D10" i="1"/>
  <c r="F10" i="1" s="1"/>
  <c r="B11" i="1"/>
  <c r="C9" i="1" s="1"/>
  <c r="C11" i="1"/>
  <c r="D14" i="1"/>
  <c r="D16" i="1" s="1"/>
  <c r="E16" i="1" s="1"/>
  <c r="D15" i="1"/>
  <c r="F15" i="1" s="1"/>
  <c r="B16" i="1"/>
  <c r="I13" i="3" s="1"/>
  <c r="C16" i="1"/>
  <c r="C21" i="1"/>
  <c r="D21" i="1"/>
  <c r="E21" i="1" s="1"/>
  <c r="C22" i="1"/>
  <c r="D22" i="1"/>
  <c r="F22" i="1" s="1"/>
  <c r="H22" i="1" s="1"/>
  <c r="D23" i="1"/>
  <c r="F23" i="1" s="1"/>
  <c r="B24" i="1"/>
  <c r="I21" i="3" s="1"/>
  <c r="C27" i="1"/>
  <c r="D27" i="1"/>
  <c r="F27" i="1" s="1"/>
  <c r="H27" i="1" s="1"/>
  <c r="D28" i="1"/>
  <c r="F28" i="1" s="1"/>
  <c r="D29" i="1"/>
  <c r="F29" i="1" s="1"/>
  <c r="C30" i="1"/>
  <c r="D30" i="1"/>
  <c r="E30" i="1" s="1"/>
  <c r="C31" i="1"/>
  <c r="D31" i="1"/>
  <c r="F31" i="1" s="1"/>
  <c r="H31" i="1" s="1"/>
  <c r="B32" i="1"/>
  <c r="I29" i="3" s="1"/>
  <c r="D36" i="1"/>
  <c r="F36" i="1" s="1"/>
  <c r="C21" i="3" l="1"/>
  <c r="D24" i="1"/>
  <c r="E24" i="1" s="1"/>
  <c r="C24" i="1"/>
  <c r="F14" i="1"/>
  <c r="F16" i="1" s="1"/>
  <c r="B8" i="3"/>
  <c r="F8" i="3"/>
  <c r="J8" i="3"/>
  <c r="B13" i="3"/>
  <c r="F13" i="3"/>
  <c r="J13" i="3"/>
  <c r="B21" i="3"/>
  <c r="F21" i="3"/>
  <c r="J21" i="3"/>
  <c r="B29" i="3"/>
  <c r="F29" i="3"/>
  <c r="J29" i="3"/>
  <c r="G21" i="3"/>
  <c r="D32" i="1"/>
  <c r="F32" i="1" s="1"/>
  <c r="D8" i="3"/>
  <c r="H8" i="3"/>
  <c r="L8" i="3"/>
  <c r="D13" i="3"/>
  <c r="H13" i="3"/>
  <c r="L13" i="3"/>
  <c r="D21" i="3"/>
  <c r="H21" i="3"/>
  <c r="L21" i="3"/>
  <c r="D29" i="3"/>
  <c r="H29" i="3"/>
  <c r="L29" i="3"/>
  <c r="K21" i="3"/>
  <c r="A8" i="3"/>
  <c r="E8" i="3"/>
  <c r="I8" i="3"/>
  <c r="A13" i="3"/>
  <c r="E13" i="3"/>
  <c r="A21" i="3"/>
  <c r="E21" i="3"/>
  <c r="A29" i="3"/>
  <c r="E29" i="3"/>
  <c r="B13" i="5"/>
  <c r="B2" i="5"/>
  <c r="H15" i="1"/>
  <c r="J31" i="1"/>
  <c r="J22" i="1"/>
  <c r="H29" i="1"/>
  <c r="J27" i="1"/>
  <c r="H10" i="1"/>
  <c r="H32" i="1"/>
  <c r="E27" i="1"/>
  <c r="E31" i="1"/>
  <c r="E36" i="1"/>
  <c r="E11" i="1"/>
  <c r="E22" i="1"/>
  <c r="E23" i="1"/>
  <c r="E10" i="1"/>
  <c r="E29" i="1"/>
  <c r="E32" i="1"/>
  <c r="E9" i="1"/>
  <c r="E14" i="1"/>
  <c r="D18" i="1"/>
  <c r="E28" i="1"/>
  <c r="E15" i="1"/>
  <c r="F11" i="1"/>
  <c r="G29" i="1" s="1"/>
  <c r="H23" i="1"/>
  <c r="F21" i="1"/>
  <c r="C15" i="1"/>
  <c r="C10" i="1"/>
  <c r="H9" i="1"/>
  <c r="H36" i="1"/>
  <c r="C32" i="1"/>
  <c r="F30" i="1"/>
  <c r="C29" i="1"/>
  <c r="H28" i="1"/>
  <c r="C36" i="1"/>
  <c r="C28" i="1"/>
  <c r="C23" i="1"/>
  <c r="B18" i="1"/>
  <c r="C14" i="1"/>
  <c r="H14" i="1" l="1"/>
  <c r="I15" i="3"/>
  <c r="E15" i="3"/>
  <c r="A15" i="3"/>
  <c r="K15" i="3"/>
  <c r="G15" i="3"/>
  <c r="L15" i="3"/>
  <c r="H15" i="3"/>
  <c r="D15" i="3"/>
  <c r="C15" i="3"/>
  <c r="J15" i="3"/>
  <c r="F15" i="3"/>
  <c r="B15" i="3"/>
  <c r="G32" i="1"/>
  <c r="B16" i="5"/>
  <c r="B21" i="5"/>
  <c r="B23" i="5" s="1"/>
  <c r="B26" i="5" s="1"/>
  <c r="J28" i="1"/>
  <c r="H11" i="1"/>
  <c r="I29" i="1" s="1"/>
  <c r="J9" i="1"/>
  <c r="F18" i="1"/>
  <c r="G22" i="1"/>
  <c r="G11" i="1"/>
  <c r="G27" i="1"/>
  <c r="G31" i="1"/>
  <c r="G23" i="1"/>
  <c r="G36" i="1"/>
  <c r="G14" i="1"/>
  <c r="J23" i="1"/>
  <c r="G16" i="1"/>
  <c r="G28" i="1"/>
  <c r="G10" i="1"/>
  <c r="G9" i="1"/>
  <c r="J15" i="1"/>
  <c r="B34" i="1"/>
  <c r="C18" i="1"/>
  <c r="J36" i="1"/>
  <c r="F24" i="1"/>
  <c r="G24" i="1" s="1"/>
  <c r="H21" i="1"/>
  <c r="G21" i="1"/>
  <c r="D34" i="1"/>
  <c r="E18" i="1"/>
  <c r="J10" i="1"/>
  <c r="G30" i="1"/>
  <c r="H30" i="1"/>
  <c r="H16" i="1"/>
  <c r="J14" i="1"/>
  <c r="J32" i="1"/>
  <c r="J29" i="1"/>
  <c r="G15" i="1"/>
  <c r="I31" i="3" l="1"/>
  <c r="E31" i="3"/>
  <c r="A31" i="3"/>
  <c r="G31" i="3"/>
  <c r="L31" i="3"/>
  <c r="H31" i="3"/>
  <c r="D31" i="3"/>
  <c r="K31" i="3"/>
  <c r="C31" i="3"/>
  <c r="J31" i="3"/>
  <c r="F31" i="3"/>
  <c r="B31" i="3"/>
  <c r="I11" i="1"/>
  <c r="H18" i="1"/>
  <c r="I22" i="1"/>
  <c r="I27" i="1"/>
  <c r="I31" i="1"/>
  <c r="J16" i="1"/>
  <c r="I23" i="1"/>
  <c r="G18" i="1"/>
  <c r="F34" i="1"/>
  <c r="I14" i="1"/>
  <c r="I10" i="1"/>
  <c r="I36" i="1"/>
  <c r="I9" i="1"/>
  <c r="I30" i="1"/>
  <c r="J30" i="1"/>
  <c r="B38" i="1"/>
  <c r="C34" i="1"/>
  <c r="E34" i="1"/>
  <c r="D38" i="1"/>
  <c r="E38" i="1" s="1"/>
  <c r="I15" i="1"/>
  <c r="I28" i="1"/>
  <c r="I32" i="1"/>
  <c r="I16" i="1"/>
  <c r="I21" i="1"/>
  <c r="H24" i="1"/>
  <c r="I24" i="1" s="1"/>
  <c r="J21" i="1"/>
  <c r="J11" i="1"/>
  <c r="K23" i="1" s="1"/>
  <c r="C38" i="1" l="1"/>
  <c r="I35" i="3"/>
  <c r="E35" i="3"/>
  <c r="A35" i="3"/>
  <c r="L35" i="3"/>
  <c r="H35" i="3"/>
  <c r="D35" i="3"/>
  <c r="G35" i="3"/>
  <c r="C35" i="3"/>
  <c r="K35" i="3"/>
  <c r="J35" i="3"/>
  <c r="F35" i="3"/>
  <c r="B35" i="3"/>
  <c r="K29" i="1"/>
  <c r="H34" i="1"/>
  <c r="I18" i="1"/>
  <c r="K9" i="1"/>
  <c r="K28" i="1"/>
  <c r="J24" i="1"/>
  <c r="K24" i="1" s="1"/>
  <c r="K21" i="1"/>
  <c r="K36" i="1"/>
  <c r="J18" i="1"/>
  <c r="K11" i="1"/>
  <c r="K31" i="1"/>
  <c r="K22" i="1"/>
  <c r="K27" i="1"/>
  <c r="K14" i="1"/>
  <c r="K10" i="1"/>
  <c r="K30" i="1"/>
  <c r="K15" i="1"/>
  <c r="F38" i="1"/>
  <c r="G38" i="1" s="1"/>
  <c r="G34" i="1"/>
  <c r="K16" i="1"/>
  <c r="K32" i="1"/>
  <c r="H38" i="1" l="1"/>
  <c r="I38" i="1" s="1"/>
  <c r="I34" i="1"/>
  <c r="K18" i="1"/>
  <c r="J34" i="1"/>
  <c r="J38" i="1" l="1"/>
  <c r="K38" i="1" s="1"/>
  <c r="K34" i="1"/>
</calcChain>
</file>

<file path=xl/sharedStrings.xml><?xml version="1.0" encoding="utf-8"?>
<sst xmlns="http://schemas.openxmlformats.org/spreadsheetml/2006/main" count="77" uniqueCount="65">
  <si>
    <t>Exploitatiebegroting</t>
  </si>
  <si>
    <t>jaar 1</t>
  </si>
  <si>
    <t>%</t>
  </si>
  <si>
    <t>jaar 2</t>
  </si>
  <si>
    <t>jaar 3</t>
  </si>
  <si>
    <t>jaar 4</t>
  </si>
  <si>
    <t>jaar 5</t>
  </si>
  <si>
    <t>Inflatie correctie</t>
  </si>
  <si>
    <t>Autonome groei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</si>
  <si>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</si>
  <si>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</si>
  <si>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</si>
  <si>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</si>
  <si>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</si>
  <si>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</si>
  <si>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</si>
  <si>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</si>
  <si>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</si>
  <si>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</si>
  <si>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</si>
  <si>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</si>
  <si>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Collectieve loonstijgingen</t>
  </si>
  <si>
    <t>Netto omzet</t>
  </si>
  <si>
    <t>Producten</t>
  </si>
  <si>
    <t>Uren</t>
  </si>
  <si>
    <t>Netto omzet  totaal</t>
  </si>
  <si>
    <t>Inkoop</t>
  </si>
  <si>
    <t>Inkoop totaal</t>
  </si>
  <si>
    <t>Brutowinst</t>
  </si>
  <si>
    <t>Personeelskosten</t>
  </si>
  <si>
    <t>Brutolonen</t>
  </si>
  <si>
    <t>Socoiale lasten</t>
  </si>
  <si>
    <t>Overige personeelskosten</t>
  </si>
  <si>
    <t>Personeelskosten totaal</t>
  </si>
  <si>
    <t>Exploitatiekosten</t>
  </si>
  <si>
    <t>Algemene kosten</t>
  </si>
  <si>
    <t>Verkoopkosten</t>
  </si>
  <si>
    <t>Autokosten</t>
  </si>
  <si>
    <t>Huisvesting (ex huur)</t>
  </si>
  <si>
    <t>Huurlasten</t>
  </si>
  <si>
    <t>Exploitatiekosten totaal</t>
  </si>
  <si>
    <t>Bedrijfsresultaat</t>
  </si>
  <si>
    <t>Afschrijvingen</t>
  </si>
  <si>
    <t>Resultaat voor belasting</t>
  </si>
  <si>
    <t>Totaal investeringen</t>
  </si>
  <si>
    <t>Samenvatting</t>
  </si>
  <si>
    <t>Bouwkundig</t>
  </si>
  <si>
    <t>Overname GW/inventaris</t>
  </si>
  <si>
    <t>Inventaris</t>
  </si>
  <si>
    <t>Machines</t>
  </si>
  <si>
    <t>Onvoorzien (10%)</t>
  </si>
  <si>
    <t>Totaal</t>
  </si>
  <si>
    <t>Financieringsbehoefte</t>
  </si>
  <si>
    <t>Investeringen</t>
  </si>
  <si>
    <t>Huurwaarborg</t>
  </si>
  <si>
    <t>Voorraad</t>
  </si>
  <si>
    <t>Voorfinanciering btw</t>
  </si>
  <si>
    <t>Marketingkosten</t>
  </si>
  <si>
    <t>Werkkapitaal</t>
  </si>
  <si>
    <t>Kredietprovisie</t>
  </si>
  <si>
    <t>Advieskosten</t>
  </si>
  <si>
    <t>Totaal financieringsbehoefte</t>
  </si>
  <si>
    <t>Lening derden</t>
  </si>
  <si>
    <t>Eigen inbreng</t>
  </si>
  <si>
    <t>RC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</si>
</sst>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name val="Lucida Sans"/>
      <family val="2"/>
    </font>
    <font>
      <sz val="11"/>
      <color theme="1"/>
      <name val="Calibri"/>
      <family val="2"/>
      <scheme val="minor"/>
    </font>
    <font>
      <b/>
      <sz val="9"/>
      <color theme="1"/>
      <name val="Lucida Sans"/>
      <family val="2"/>
    </font>
    <font>
      <b/>
      <u/>
      <sz val="9"/>
      <color rgb="FF00B0F0"/>
      <name val="Lucida Sans"/>
      <family val="2"/>
    </font>
    <font>
      <i/>
      <sz val="9"/>
      <color theme="1"/>
      <name val="Lucida Sans"/>
      <family val="2"/>
    </font>
    <font>
      <i/>
      <u/>
      <sz val="9"/>
      <color rgb="FF00B0F0"/>
      <name val="Lucida Sans"/>
      <family val="2"/>
    </font>
    <font>
      <sz val="9"/>
      <color theme="1"/>
      <name val="Lucida Sans"/>
      <family val="2"/>
    </font>
    <font>
      <u/>
      <sz val="9"/>
      <color rgb="FF00B0F0"/>
      <name val="Lucida Sans"/>
      <family val="2"/>
    </font>
    <font>
      <sz val="9"/>
      <name val="Lucida Sans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CFC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0" fillId="0" borderId="0"/>
  </cellStyleXfs>
  <cellXfs count="63">
    <xf numFmtId="0" fontId="0" fillId="0" borderId="0" xfId="0"/>
    <xf numFmtId="0" fontId="1" fillId="2" borderId="0" xfId="0" applyFont="1" applyFill="1"/>
    <xf numFmtId="0" fontId="3" fillId="2" borderId="0" xfId="0" applyFont="1" applyFill="1"/>
    <xf numFmtId="9" fontId="4" fillId="2" borderId="0" xfId="1" applyFont="1" applyFill="1"/>
    <xf numFmtId="0" fontId="5" fillId="2" borderId="0" xfId="0" applyFont="1" applyFill="1"/>
    <xf numFmtId="1" fontId="5" fillId="2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0" fontId="7" fillId="2" borderId="1" xfId="0" applyFont="1" applyFill="1" applyBorder="1"/>
    <xf numFmtId="9" fontId="7" fillId="2" borderId="2" xfId="1" applyFont="1" applyFill="1" applyBorder="1"/>
    <xf numFmtId="9" fontId="8" fillId="2" borderId="2" xfId="1" applyFont="1" applyFill="1" applyBorder="1"/>
    <xf numFmtId="9" fontId="8" fillId="2" borderId="3" xfId="1" applyFont="1" applyFill="1" applyBorder="1"/>
    <xf numFmtId="9" fontId="8" fillId="2" borderId="0" xfId="1" applyFont="1" applyFill="1"/>
    <xf numFmtId="0" fontId="7" fillId="2" borderId="4" xfId="0" applyFont="1" applyFill="1" applyBorder="1"/>
    <xf numFmtId="9" fontId="7" fillId="2" borderId="0" xfId="1" applyFont="1" applyFill="1"/>
    <xf numFmtId="9" fontId="8" fillId="2" borderId="5" xfId="1" applyFont="1" applyFill="1" applyBorder="1"/>
    <xf numFmtId="0" fontId="7" fillId="2" borderId="6" xfId="0" applyFont="1" applyFill="1" applyBorder="1"/>
    <xf numFmtId="9" fontId="7" fillId="2" borderId="7" xfId="1" applyFont="1" applyFill="1" applyBorder="1"/>
    <xf numFmtId="9" fontId="8" fillId="2" borderId="7" xfId="1" applyFont="1" applyFill="1" applyBorder="1"/>
    <xf numFmtId="9" fontId="8" fillId="2" borderId="8" xfId="1" applyFont="1" applyFill="1" applyBorder="1"/>
    <xf numFmtId="3" fontId="7" fillId="2" borderId="0" xfId="0" applyNumberFormat="1" applyFont="1" applyFill="1"/>
    <xf numFmtId="3" fontId="3" fillId="2" borderId="0" xfId="0" applyNumberFormat="1" applyFont="1" applyFill="1"/>
    <xf numFmtId="3" fontId="7" fillId="2" borderId="2" xfId="0" applyNumberFormat="1" applyFont="1" applyFill="1" applyBorder="1"/>
    <xf numFmtId="3" fontId="7" fillId="2" borderId="1" xfId="0" applyNumberFormat="1" applyFont="1" applyFill="1" applyBorder="1"/>
    <xf numFmtId="3" fontId="7" fillId="2" borderId="3" xfId="0" applyNumberFormat="1" applyFont="1" applyFill="1" applyBorder="1"/>
    <xf numFmtId="3" fontId="7" fillId="2" borderId="4" xfId="0" applyNumberFormat="1" applyFont="1" applyFill="1" applyBorder="1"/>
    <xf numFmtId="3" fontId="7" fillId="2" borderId="5" xfId="0" applyNumberFormat="1" applyFont="1" applyFill="1" applyBorder="1"/>
    <xf numFmtId="0" fontId="3" fillId="2" borderId="6" xfId="0" applyFont="1" applyFill="1" applyBorder="1"/>
    <xf numFmtId="3" fontId="3" fillId="2" borderId="7" xfId="0" applyNumberFormat="1" applyFont="1" applyFill="1" applyBorder="1"/>
    <xf numFmtId="3" fontId="3" fillId="2" borderId="6" xfId="0" applyNumberFormat="1" applyFont="1" applyFill="1" applyBorder="1"/>
    <xf numFmtId="3" fontId="3" fillId="2" borderId="8" xfId="0" applyNumberFormat="1" applyFont="1" applyFill="1" applyBorder="1"/>
    <xf numFmtId="0" fontId="3" fillId="2" borderId="4" xfId="0" applyFont="1" applyFill="1" applyBorder="1"/>
    <xf numFmtId="3" fontId="3" fillId="2" borderId="4" xfId="0" applyNumberFormat="1" applyFont="1" applyFill="1" applyBorder="1"/>
    <xf numFmtId="3" fontId="3" fillId="2" borderId="5" xfId="0" applyNumberFormat="1" applyFont="1" applyFill="1" applyBorder="1"/>
    <xf numFmtId="0" fontId="3" fillId="3" borderId="6" xfId="0" applyFont="1" applyFill="1" applyBorder="1"/>
    <xf numFmtId="3" fontId="3" fillId="3" borderId="9" xfId="0" applyNumberFormat="1" applyFont="1" applyFill="1" applyBorder="1"/>
    <xf numFmtId="9" fontId="8" fillId="3" borderId="9" xfId="1" applyFont="1" applyFill="1" applyBorder="1"/>
    <xf numFmtId="9" fontId="8" fillId="3" borderId="7" xfId="1" applyFont="1" applyFill="1" applyBorder="1"/>
    <xf numFmtId="9" fontId="8" fillId="3" borderId="8" xfId="1" applyFont="1" applyFill="1" applyBorder="1"/>
    <xf numFmtId="3" fontId="3" fillId="3" borderId="10" xfId="0" applyNumberFormat="1" applyFont="1" applyFill="1" applyBorder="1"/>
    <xf numFmtId="3" fontId="3" fillId="3" borderId="11" xfId="0" applyNumberFormat="1" applyFont="1" applyFill="1" applyBorder="1"/>
    <xf numFmtId="3" fontId="7" fillId="2" borderId="7" xfId="0" applyNumberFormat="1" applyFont="1" applyFill="1" applyBorder="1"/>
    <xf numFmtId="3" fontId="7" fillId="2" borderId="6" xfId="0" applyNumberFormat="1" applyFont="1" applyFill="1" applyBorder="1"/>
    <xf numFmtId="3" fontId="7" fillId="2" borderId="8" xfId="0" applyNumberFormat="1" applyFont="1" applyFill="1" applyBorder="1"/>
    <xf numFmtId="3" fontId="3" fillId="3" borderId="7" xfId="0" applyNumberFormat="1" applyFont="1" applyFill="1" applyBorder="1"/>
    <xf numFmtId="3" fontId="3" fillId="3" borderId="6" xfId="0" applyNumberFormat="1" applyFont="1" applyFill="1" applyBorder="1"/>
    <xf numFmtId="3" fontId="3" fillId="3" borderId="8" xfId="0" applyNumberFormat="1" applyFont="1" applyFill="1" applyBorder="1"/>
    <xf numFmtId="9" fontId="4" fillId="3" borderId="7" xfId="1" applyFont="1" applyFill="1" applyBorder="1"/>
    <xf numFmtId="0" fontId="3" fillId="2" borderId="1" xfId="0" applyFont="1" applyFill="1" applyBorder="1"/>
    <xf numFmtId="3" fontId="3" fillId="2" borderId="2" xfId="0" applyNumberFormat="1" applyFont="1" applyFill="1" applyBorder="1"/>
    <xf numFmtId="3" fontId="3" fillId="2" borderId="1" xfId="0" applyNumberFormat="1" applyFont="1" applyFill="1" applyBorder="1"/>
    <xf numFmtId="3" fontId="3" fillId="2" borderId="3" xfId="0" applyNumberFormat="1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9" fontId="8" fillId="4" borderId="7" xfId="1" applyFont="1" applyFill="1" applyBorder="1"/>
    <xf numFmtId="9" fontId="8" fillId="4" borderId="8" xfId="1" applyFont="1" applyFill="1" applyBorder="1"/>
    <xf numFmtId="3" fontId="3" fillId="4" borderId="6" xfId="0" applyNumberFormat="1" applyFont="1" applyFill="1" applyBorder="1"/>
    <xf numFmtId="3" fontId="3" fillId="4" borderId="8" xfId="0" applyNumberFormat="1" applyFont="1" applyFill="1" applyBorder="1"/>
    <xf numFmtId="0" fontId="9" fillId="2" borderId="0" xfId="0" applyFont="1" applyFill="1"/>
    <xf numFmtId="0" fontId="3" fillId="3" borderId="0" xfId="0" applyFont="1" applyFill="1"/>
    <xf numFmtId="3" fontId="3" fillId="3" borderId="0" xfId="0" applyNumberFormat="1" applyFont="1" applyFill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Procent" xfId="1" builtinId="5"/>
    <cellStyle name="Standaard" xfId="0" builtinId="0"/>
    <cellStyle name="Standaard 2" xfId="2" xr:uid="{D83EED4F-47B0-407D-9936-34F204C93321}"/>
  </cellStyles>
  <dxfs count="0"/>
  <tableStyles count="0" defaultTableStyle="TableStyleMedium2" defaultPivotStyle="PivotStyleLight16"/>
  <colors>
    <mruColors>
      <color rgb="FFF5FCFC"/>
      <color rgb="FF2B7A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4062-3404-4D48-8911-17C9509A3DE5}">
  <sheetPr>
    <pageSetUpPr fitToPage="1"/>
  </sheetPr>
  <dimension ref="A2:K38"/>
  <sheetViews>
    <sheetView tabSelected="1" view="pageLayout" zoomScaleNormal="100" workbookViewId="0">
      <selection activeCell="B7" sqref="B7"/>
    </sheetView>
  </sheetViews>
  <sheetFormatPr defaultColWidth="7" defaultRowHeight="13.8" x14ac:dyDescent="0.25"/>
  <cols>
    <col min="1" max="1" width="23" style="1" bestFit="1" customWidth="1"/>
    <col min="2" max="11" width="13.44140625" style="1" customWidth="1"/>
    <col min="12" max="16384" width="7" style="1"/>
  </cols>
  <sheetData>
    <row r="2" spans="1:11" x14ac:dyDescent="0.25">
      <c r="A2" s="2" t="s">
        <v>0</v>
      </c>
      <c r="B2" s="2" t="s">
        <v>1</v>
      </c>
      <c r="C2" s="3" t="s">
        <v>2</v>
      </c>
      <c r="D2" s="2" t="s">
        <v>3</v>
      </c>
      <c r="E2" s="3" t="s">
        <v>2</v>
      </c>
      <c r="F2" s="2" t="s">
        <v>4</v>
      </c>
      <c r="G2" s="3" t="s">
        <v>2</v>
      </c>
      <c r="H2" s="2" t="s">
        <v>5</v>
      </c>
      <c r="I2" s="3" t="s">
        <v>2</v>
      </c>
      <c r="J2" s="2" t="s">
        <v>6</v>
      </c>
      <c r="K2" s="3" t="s">
        <v>2</v>
      </c>
    </row>
    <row r="3" spans="1:11" x14ac:dyDescent="0.25">
      <c r="A3" s="4"/>
      <c r="B3" s="5"/>
      <c r="C3" s="6"/>
      <c r="D3" s="5"/>
      <c r="E3" s="6"/>
      <c r="F3" s="5"/>
      <c r="G3" s="6"/>
      <c r="H3" s="5"/>
      <c r="I3" s="6"/>
      <c r="J3" s="5"/>
      <c r="K3" s="6"/>
    </row>
    <row r="4" spans="1:11" x14ac:dyDescent="0.25">
      <c r="A4" s="8" t="s">
        <v>7</v>
      </c>
      <c r="B4" s="9">
        <v>0</v>
      </c>
      <c r="C4" s="10"/>
      <c r="D4" s="9">
        <v>0.02</v>
      </c>
      <c r="E4" s="10"/>
      <c r="F4" s="9">
        <v>0.02</v>
      </c>
      <c r="G4" s="10"/>
      <c r="H4" s="9">
        <v>0.02</v>
      </c>
      <c r="I4" s="10"/>
      <c r="J4" s="9">
        <v>0.02</v>
      </c>
      <c r="K4" s="11"/>
    </row>
    <row r="5" spans="1:11" x14ac:dyDescent="0.25">
      <c r="A5" s="13" t="s">
        <v>8</v>
      </c>
      <c r="B5" s="14">
        <v>0</v>
      </c>
      <c r="C5" s="12"/>
      <c r="D5" s="14">
        <v>0</v>
      </c>
      <c r="E5" s="12"/>
      <c r="F5" s="14">
        <v>0.01</v>
      </c>
      <c r="G5" s="12"/>
      <c r="H5" s="14">
        <v>0.01</v>
      </c>
      <c r="I5" s="12"/>
      <c r="J5" s="14">
        <v>0.01</v>
      </c>
      <c r="K5" s="15"/>
    </row>
    <row r="6" spans="1:11" x14ac:dyDescent="0.25">
      <c r="A6" s="16" t="s">
        <v>21</v>
      </c>
      <c r="B6" s="17">
        <v>0</v>
      </c>
      <c r="C6" s="18"/>
      <c r="D6" s="17">
        <v>0.02</v>
      </c>
      <c r="E6" s="18"/>
      <c r="F6" s="17">
        <v>0.02</v>
      </c>
      <c r="G6" s="18"/>
      <c r="H6" s="17">
        <v>0.02</v>
      </c>
      <c r="I6" s="18"/>
      <c r="J6" s="17">
        <v>0.02</v>
      </c>
      <c r="K6" s="19"/>
    </row>
    <row r="7" spans="1:11" x14ac:dyDescent="0.25">
      <c r="A7" s="7"/>
      <c r="B7" s="20"/>
      <c r="C7" s="12"/>
      <c r="D7" s="20"/>
      <c r="E7" s="12"/>
      <c r="F7" s="20"/>
      <c r="G7" s="12"/>
      <c r="H7" s="20"/>
      <c r="I7" s="12"/>
      <c r="J7" s="20"/>
      <c r="K7" s="12"/>
    </row>
    <row r="8" spans="1:11" x14ac:dyDescent="0.25">
      <c r="A8" s="2" t="s">
        <v>22</v>
      </c>
      <c r="B8" s="21"/>
      <c r="C8" s="3"/>
      <c r="D8" s="21"/>
      <c r="E8" s="3"/>
      <c r="F8" s="21"/>
      <c r="G8" s="3"/>
      <c r="H8" s="21"/>
      <c r="I8" s="3"/>
      <c r="J8" s="21"/>
      <c r="K8" s="3"/>
    </row>
    <row r="9" spans="1:11" x14ac:dyDescent="0.25">
      <c r="A9" s="8" t="s">
        <v>23</v>
      </c>
      <c r="B9" s="22">
        <v>500000</v>
      </c>
      <c r="C9" s="10">
        <f>B9/$B$11</f>
        <v>0.83333333333333337</v>
      </c>
      <c r="D9" s="22">
        <f>B9*(100%+D4+D5)</f>
        <v>510000</v>
      </c>
      <c r="E9" s="10">
        <f>D9/$D$11</f>
        <v>0.83333333333333337</v>
      </c>
      <c r="F9" s="22">
        <f>D9*(100%+F4+F5)</f>
        <v>525300</v>
      </c>
      <c r="G9" s="10">
        <f>F9/$F$11</f>
        <v>0.83333333333333337</v>
      </c>
      <c r="H9" s="22">
        <f>F9*(100%+H4+H5)</f>
        <v>541059</v>
      </c>
      <c r="I9" s="10">
        <f>H9/$H$11</f>
        <v>0.83333333333333326</v>
      </c>
      <c r="J9" s="22">
        <f>H9*(100%+J4+J5)</f>
        <v>557290.77</v>
      </c>
      <c r="K9" s="11">
        <f>J9/$J$11</f>
        <v>0.83333333333333337</v>
      </c>
    </row>
    <row r="10" spans="1:11" x14ac:dyDescent="0.25">
      <c r="A10" s="13" t="s">
        <v>24</v>
      </c>
      <c r="B10" s="20">
        <v>100000</v>
      </c>
      <c r="C10" s="12">
        <f>B10/$B$11</f>
        <v>0.16666666666666666</v>
      </c>
      <c r="D10" s="20">
        <f>B10*(100%+D5+D6)</f>
        <v>102000</v>
      </c>
      <c r="E10" s="12">
        <f>D10/$D$11</f>
        <v>0.16666666666666666</v>
      </c>
      <c r="F10" s="20">
        <f>D10*(100%+F5+F6)</f>
        <v>105060</v>
      </c>
      <c r="G10" s="12">
        <f>F10/$F$11</f>
        <v>0.16666666666666666</v>
      </c>
      <c r="H10" s="20">
        <f>F10*(100%+H5+H6)</f>
        <v>108211.8</v>
      </c>
      <c r="I10" s="12">
        <f>H10/$H$11</f>
        <v>0.16666666666666666</v>
      </c>
      <c r="J10" s="20">
        <f>H10*(100%+J5+J6)</f>
        <v>111458.15400000001</v>
      </c>
      <c r="K10" s="15">
        <f>J10/$J$11</f>
        <v>0.16666666666666669</v>
      </c>
    </row>
    <row r="11" spans="1:11" x14ac:dyDescent="0.25">
      <c r="A11" s="27" t="s">
        <v>25</v>
      </c>
      <c r="B11" s="28">
        <f>SUM(B9:B10)</f>
        <v>600000</v>
      </c>
      <c r="C11" s="18">
        <f>B11/$B$11</f>
        <v>1</v>
      </c>
      <c r="D11" s="28">
        <f>SUM(D9:D10)</f>
        <v>612000</v>
      </c>
      <c r="E11" s="18">
        <f>D11/$D$11</f>
        <v>1</v>
      </c>
      <c r="F11" s="28">
        <f>SUM(F9:F10)</f>
        <v>630360</v>
      </c>
      <c r="G11" s="18">
        <f>F11/$F$11</f>
        <v>1</v>
      </c>
      <c r="H11" s="28">
        <f>SUM(H9:H10)</f>
        <v>649270.80000000005</v>
      </c>
      <c r="I11" s="18">
        <f>H11/$H$11</f>
        <v>1</v>
      </c>
      <c r="J11" s="28">
        <f>SUM(J9:J10)</f>
        <v>668748.924</v>
      </c>
      <c r="K11" s="19">
        <f>J11/$J$11</f>
        <v>1</v>
      </c>
    </row>
    <row r="12" spans="1:11" x14ac:dyDescent="0.25">
      <c r="A12" s="7"/>
      <c r="B12" s="20"/>
      <c r="C12" s="12"/>
      <c r="D12" s="20"/>
      <c r="E12" s="12"/>
      <c r="F12" s="20"/>
      <c r="G12" s="12"/>
      <c r="H12" s="20"/>
      <c r="I12" s="12"/>
      <c r="J12" s="20"/>
      <c r="K12" s="12"/>
    </row>
    <row r="13" spans="1:11" x14ac:dyDescent="0.25">
      <c r="A13" s="2" t="s">
        <v>26</v>
      </c>
      <c r="B13" s="20"/>
      <c r="C13" s="12"/>
      <c r="D13" s="20"/>
      <c r="E13" s="12"/>
      <c r="F13" s="20"/>
      <c r="G13" s="12"/>
      <c r="H13" s="20"/>
      <c r="I13" s="12"/>
      <c r="J13" s="20"/>
      <c r="K13" s="12"/>
    </row>
    <row r="14" spans="1:11" x14ac:dyDescent="0.25">
      <c r="A14" s="8" t="s">
        <v>23</v>
      </c>
      <c r="B14" s="22">
        <v>130000</v>
      </c>
      <c r="C14" s="10">
        <f>B14/$B$11</f>
        <v>0.21666666666666667</v>
      </c>
      <c r="D14" s="22">
        <f>B14*(100%+D4+D5)</f>
        <v>132600</v>
      </c>
      <c r="E14" s="10">
        <f>D14/$D$11</f>
        <v>0.21666666666666667</v>
      </c>
      <c r="F14" s="22">
        <f>D14*(100%+F4+F5)</f>
        <v>136578</v>
      </c>
      <c r="G14" s="10">
        <f>F14/$F$11</f>
        <v>0.21666666666666667</v>
      </c>
      <c r="H14" s="22">
        <f>F14*(100%+H4+H5)</f>
        <v>140675.34</v>
      </c>
      <c r="I14" s="10">
        <f>H14/$H$11</f>
        <v>0.21666666666666665</v>
      </c>
      <c r="J14" s="22">
        <f>H14*(100%+J4+J5)</f>
        <v>144895.60019999999</v>
      </c>
      <c r="K14" s="11">
        <f>J14/$J$11</f>
        <v>0.21666666666666665</v>
      </c>
    </row>
    <row r="15" spans="1:11" x14ac:dyDescent="0.25">
      <c r="A15" s="13" t="s">
        <v>24</v>
      </c>
      <c r="B15" s="20">
        <v>40000</v>
      </c>
      <c r="C15" s="12">
        <f>B15/$B$11</f>
        <v>6.6666666666666666E-2</v>
      </c>
      <c r="D15" s="20">
        <f>B15*(100%+D5+D6)</f>
        <v>40800</v>
      </c>
      <c r="E15" s="12">
        <f>D15/$D$11</f>
        <v>6.6666666666666666E-2</v>
      </c>
      <c r="F15" s="20">
        <f>D15*(100%+F5+F6)</f>
        <v>42024</v>
      </c>
      <c r="G15" s="12">
        <f>F15/$F$11</f>
        <v>6.6666666666666666E-2</v>
      </c>
      <c r="H15" s="20">
        <f>F15*(100%+H5+H6)</f>
        <v>43284.72</v>
      </c>
      <c r="I15" s="12">
        <f>H15/$H$11</f>
        <v>6.6666666666666666E-2</v>
      </c>
      <c r="J15" s="20">
        <f>H15*(100%+J5+J6)</f>
        <v>44583.261600000005</v>
      </c>
      <c r="K15" s="15">
        <f>J15/$J$11</f>
        <v>6.666666666666668E-2</v>
      </c>
    </row>
    <row r="16" spans="1:11" x14ac:dyDescent="0.25">
      <c r="A16" s="31" t="s">
        <v>27</v>
      </c>
      <c r="B16" s="21">
        <f>SUM(B14:B15)</f>
        <v>170000</v>
      </c>
      <c r="C16" s="12">
        <f>B16/$B$11</f>
        <v>0.28333333333333333</v>
      </c>
      <c r="D16" s="21">
        <f>SUM(D14:D15)</f>
        <v>173400</v>
      </c>
      <c r="E16" s="12">
        <f>D16/$D$11</f>
        <v>0.28333333333333333</v>
      </c>
      <c r="F16" s="21">
        <f>SUM(F14:F15)</f>
        <v>178602</v>
      </c>
      <c r="G16" s="12">
        <f>F16/$F$11</f>
        <v>0.28333333333333333</v>
      </c>
      <c r="H16" s="21">
        <f>SUM(H14:H15)</f>
        <v>183960.06</v>
      </c>
      <c r="I16" s="12">
        <f>H16/$H$11</f>
        <v>0.28333333333333333</v>
      </c>
      <c r="J16" s="21">
        <f>SUM(J14:J15)</f>
        <v>189478.86179999998</v>
      </c>
      <c r="K16" s="15">
        <f>J16/$J$11</f>
        <v>0.28333333333333333</v>
      </c>
    </row>
    <row r="17" spans="1:11" x14ac:dyDescent="0.25">
      <c r="A17" s="13"/>
      <c r="B17" s="20"/>
      <c r="C17" s="12"/>
      <c r="D17" s="20"/>
      <c r="E17" s="12"/>
      <c r="F17" s="20"/>
      <c r="G17" s="12"/>
      <c r="H17" s="20"/>
      <c r="I17" s="12"/>
      <c r="J17" s="20"/>
      <c r="K17" s="15"/>
    </row>
    <row r="18" spans="1:11" x14ac:dyDescent="0.25">
      <c r="A18" s="34" t="s">
        <v>28</v>
      </c>
      <c r="B18" s="35">
        <f>B11-B16</f>
        <v>430000</v>
      </c>
      <c r="C18" s="36">
        <f>B18/$B$11</f>
        <v>0.71666666666666667</v>
      </c>
      <c r="D18" s="35">
        <f>D11-D16</f>
        <v>438600</v>
      </c>
      <c r="E18" s="37">
        <f>D18/$D$11</f>
        <v>0.71666666666666667</v>
      </c>
      <c r="F18" s="35">
        <f>F11-F16</f>
        <v>451758</v>
      </c>
      <c r="G18" s="37">
        <f>F18/$F$11</f>
        <v>0.71666666666666667</v>
      </c>
      <c r="H18" s="35">
        <f>H11-H16</f>
        <v>465310.74000000005</v>
      </c>
      <c r="I18" s="37">
        <f>H18/$H$11</f>
        <v>0.71666666666666667</v>
      </c>
      <c r="J18" s="35">
        <f>J11-J16</f>
        <v>479270.06220000004</v>
      </c>
      <c r="K18" s="38">
        <f>J18/$J$11</f>
        <v>0.71666666666666679</v>
      </c>
    </row>
    <row r="19" spans="1:11" x14ac:dyDescent="0.25">
      <c r="A19" s="7"/>
      <c r="B19" s="20"/>
      <c r="C19" s="12"/>
      <c r="D19" s="20"/>
      <c r="E19" s="12"/>
      <c r="F19" s="20"/>
      <c r="G19" s="12"/>
      <c r="H19" s="20"/>
      <c r="I19" s="12"/>
      <c r="J19" s="20"/>
      <c r="K19" s="12"/>
    </row>
    <row r="20" spans="1:11" x14ac:dyDescent="0.25">
      <c r="A20" s="2" t="s">
        <v>29</v>
      </c>
      <c r="B20" s="21"/>
      <c r="C20" s="3"/>
      <c r="D20" s="21"/>
      <c r="E20" s="3"/>
      <c r="F20" s="21"/>
      <c r="G20" s="3"/>
      <c r="H20" s="21"/>
      <c r="I20" s="3"/>
      <c r="J20" s="21"/>
      <c r="K20" s="3"/>
    </row>
    <row r="21" spans="1:11" x14ac:dyDescent="0.25">
      <c r="A21" s="8" t="s">
        <v>30</v>
      </c>
      <c r="B21" s="22">
        <v>180000</v>
      </c>
      <c r="C21" s="10">
        <f>B21/$B$11</f>
        <v>0.3</v>
      </c>
      <c r="D21" s="22">
        <f>B21*(100%+D6)</f>
        <v>183600</v>
      </c>
      <c r="E21" s="10">
        <f>D21/$D$11</f>
        <v>0.3</v>
      </c>
      <c r="F21" s="22">
        <f>D21*(100%+F6)</f>
        <v>187272</v>
      </c>
      <c r="G21" s="10">
        <f>F21/$F$11</f>
        <v>0.29708737864077672</v>
      </c>
      <c r="H21" s="22">
        <f>F21*(100%+H6)</f>
        <v>191017.44</v>
      </c>
      <c r="I21" s="10">
        <f>H21/$H$11</f>
        <v>0.2942030351588274</v>
      </c>
      <c r="J21" s="22">
        <f>H21*(100%+J6)</f>
        <v>194837.78880000001</v>
      </c>
      <c r="K21" s="11">
        <f>J21/$J$11</f>
        <v>0.29134669501165433</v>
      </c>
    </row>
    <row r="22" spans="1:11" x14ac:dyDescent="0.25">
      <c r="A22" s="13" t="s">
        <v>31</v>
      </c>
      <c r="B22" s="20">
        <v>40000</v>
      </c>
      <c r="C22" s="12">
        <f>B22/$B$11</f>
        <v>6.6666666666666666E-2</v>
      </c>
      <c r="D22" s="20">
        <f>B22*(100%+D6)</f>
        <v>40800</v>
      </c>
      <c r="E22" s="12">
        <f>D22/$D$11</f>
        <v>6.6666666666666666E-2</v>
      </c>
      <c r="F22" s="20">
        <f>D22*(100%+F7)</f>
        <v>40800</v>
      </c>
      <c r="G22" s="12">
        <f>F22/$F$11</f>
        <v>6.4724919093851127E-2</v>
      </c>
      <c r="H22" s="20">
        <f>F22*(100%+H7)</f>
        <v>40800</v>
      </c>
      <c r="I22" s="12">
        <f>H22/$H$11</f>
        <v>6.2839727275583623E-2</v>
      </c>
      <c r="J22" s="20">
        <f>H22*(100%+J7)</f>
        <v>40800</v>
      </c>
      <c r="K22" s="15">
        <f>J22/$J$11</f>
        <v>6.1009443956877303E-2</v>
      </c>
    </row>
    <row r="23" spans="1:11" x14ac:dyDescent="0.25">
      <c r="A23" s="13" t="s">
        <v>32</v>
      </c>
      <c r="B23" s="41">
        <v>3500</v>
      </c>
      <c r="C23" s="18">
        <f>B23/$B$11</f>
        <v>5.8333333333333336E-3</v>
      </c>
      <c r="D23" s="41">
        <f>B23*(100%+D8)</f>
        <v>3500</v>
      </c>
      <c r="E23" s="12">
        <f>D23/$D$11</f>
        <v>5.7189542483660127E-3</v>
      </c>
      <c r="F23" s="41">
        <f>D23*(100%+F8)</f>
        <v>3500</v>
      </c>
      <c r="G23" s="12">
        <f>F23/$F$11</f>
        <v>5.5523827654038963E-3</v>
      </c>
      <c r="H23" s="41">
        <f>F23*(100%+H8)</f>
        <v>3500</v>
      </c>
      <c r="I23" s="12">
        <f>H23/$H$11</f>
        <v>5.3906628790329082E-3</v>
      </c>
      <c r="J23" s="41">
        <f>H23*(100%+J8)</f>
        <v>3500</v>
      </c>
      <c r="K23" s="15">
        <f>J23/$J$11</f>
        <v>5.2336532806144748E-3</v>
      </c>
    </row>
    <row r="24" spans="1:11" x14ac:dyDescent="0.25">
      <c r="A24" s="34" t="s">
        <v>33</v>
      </c>
      <c r="B24" s="44">
        <f>SUM(B21:B23)</f>
        <v>223500</v>
      </c>
      <c r="C24" s="37">
        <f>B24/$B$11</f>
        <v>0.3725</v>
      </c>
      <c r="D24" s="44">
        <f>SUM(D21:D23)</f>
        <v>227900</v>
      </c>
      <c r="E24" s="37">
        <f>D24/$D$11</f>
        <v>0.37238562091503269</v>
      </c>
      <c r="F24" s="44">
        <f>SUM(F21:F23)</f>
        <v>231572</v>
      </c>
      <c r="G24" s="37">
        <f>F24/$F$11</f>
        <v>0.36736468050003174</v>
      </c>
      <c r="H24" s="44">
        <f>SUM(H21:H23)</f>
        <v>235317.44</v>
      </c>
      <c r="I24" s="37">
        <f>H24/$H$11</f>
        <v>0.36243342531344391</v>
      </c>
      <c r="J24" s="44">
        <f>SUM(J21:J23)</f>
        <v>239137.78880000001</v>
      </c>
      <c r="K24" s="38">
        <f>J24/$J$11</f>
        <v>0.35758979224914611</v>
      </c>
    </row>
    <row r="25" spans="1:11" x14ac:dyDescent="0.25">
      <c r="A25" s="7"/>
      <c r="B25" s="20"/>
      <c r="C25" s="12"/>
      <c r="D25" s="20"/>
      <c r="E25" s="12"/>
      <c r="F25" s="20"/>
      <c r="G25" s="12"/>
      <c r="H25" s="20"/>
      <c r="I25" s="12"/>
      <c r="J25" s="20"/>
      <c r="K25" s="12"/>
    </row>
    <row r="26" spans="1:11" x14ac:dyDescent="0.25">
      <c r="A26" s="2" t="s">
        <v>34</v>
      </c>
      <c r="B26" s="21"/>
      <c r="C26" s="3"/>
      <c r="D26" s="21"/>
      <c r="E26" s="3"/>
      <c r="F26" s="21"/>
      <c r="G26" s="3"/>
      <c r="H26" s="21"/>
      <c r="I26" s="3"/>
      <c r="J26" s="21"/>
      <c r="K26" s="3"/>
    </row>
    <row r="27" spans="1:11" x14ac:dyDescent="0.25">
      <c r="A27" s="8" t="s">
        <v>35</v>
      </c>
      <c r="B27" s="22">
        <v>25000</v>
      </c>
      <c r="C27" s="10">
        <f t="shared" ref="C27:C32" si="0">B27/$B$11</f>
        <v>4.1666666666666664E-2</v>
      </c>
      <c r="D27" s="22">
        <f t="shared" ref="D27:D32" si="1">B27*(100%+$D$4+$D$5)</f>
        <v>25500</v>
      </c>
      <c r="E27" s="10">
        <f t="shared" ref="E27:E32" si="2">D27/$D$11</f>
        <v>4.1666666666666664E-2</v>
      </c>
      <c r="F27" s="22">
        <f t="shared" ref="F27:F32" si="3">D27*(100%+$D$4+$D$5)</f>
        <v>26010</v>
      </c>
      <c r="G27" s="10">
        <f t="shared" ref="G27:G32" si="4">F27/$F$11</f>
        <v>4.12621359223301E-2</v>
      </c>
      <c r="H27" s="22">
        <f t="shared" ref="H27:H32" si="5">F27*(100%+$D$4+$D$5)</f>
        <v>26530.2</v>
      </c>
      <c r="I27" s="10">
        <f t="shared" ref="I27:I32" si="6">H27/$H$11</f>
        <v>4.0861532660948247E-2</v>
      </c>
      <c r="J27" s="22">
        <f t="shared" ref="J27:J32" si="7">H27*(100%+$D$4+$D$5)</f>
        <v>27060.804</v>
      </c>
      <c r="K27" s="11">
        <f t="shared" ref="K27:K32" si="8">J27/$J$11</f>
        <v>4.0464818751618656E-2</v>
      </c>
    </row>
    <row r="28" spans="1:11" x14ac:dyDescent="0.25">
      <c r="A28" s="13" t="s">
        <v>36</v>
      </c>
      <c r="B28" s="20">
        <v>14000</v>
      </c>
      <c r="C28" s="12">
        <f t="shared" si="0"/>
        <v>2.3333333333333334E-2</v>
      </c>
      <c r="D28" s="20">
        <f t="shared" si="1"/>
        <v>14280</v>
      </c>
      <c r="E28" s="12">
        <f t="shared" si="2"/>
        <v>2.3333333333333334E-2</v>
      </c>
      <c r="F28" s="20">
        <f t="shared" si="3"/>
        <v>14565.6</v>
      </c>
      <c r="G28" s="12">
        <f t="shared" si="4"/>
        <v>2.3106796116504853E-2</v>
      </c>
      <c r="H28" s="20">
        <f t="shared" si="5"/>
        <v>14856.912</v>
      </c>
      <c r="I28" s="12">
        <f t="shared" si="6"/>
        <v>2.2882458290131021E-2</v>
      </c>
      <c r="J28" s="20">
        <f t="shared" si="7"/>
        <v>15154.05024</v>
      </c>
      <c r="K28" s="15">
        <f t="shared" si="8"/>
        <v>2.2660298500906447E-2</v>
      </c>
    </row>
    <row r="29" spans="1:11" x14ac:dyDescent="0.25">
      <c r="A29" s="13" t="s">
        <v>37</v>
      </c>
      <c r="B29" s="20">
        <v>3500</v>
      </c>
      <c r="C29" s="12">
        <f t="shared" si="0"/>
        <v>5.8333333333333336E-3</v>
      </c>
      <c r="D29" s="20">
        <f t="shared" si="1"/>
        <v>3570</v>
      </c>
      <c r="E29" s="12">
        <f t="shared" si="2"/>
        <v>5.8333333333333336E-3</v>
      </c>
      <c r="F29" s="20">
        <f t="shared" si="3"/>
        <v>3641.4</v>
      </c>
      <c r="G29" s="12">
        <f t="shared" si="4"/>
        <v>5.7766990291262133E-3</v>
      </c>
      <c r="H29" s="20">
        <f t="shared" si="5"/>
        <v>3714.2280000000001</v>
      </c>
      <c r="I29" s="12">
        <f t="shared" si="6"/>
        <v>5.7206145725327553E-3</v>
      </c>
      <c r="J29" s="20">
        <f t="shared" si="7"/>
        <v>3788.5125600000001</v>
      </c>
      <c r="K29" s="15">
        <f t="shared" si="8"/>
        <v>5.6650746252266118E-3</v>
      </c>
    </row>
    <row r="30" spans="1:11" x14ac:dyDescent="0.25">
      <c r="A30" s="13" t="s">
        <v>38</v>
      </c>
      <c r="B30" s="20">
        <v>30000</v>
      </c>
      <c r="C30" s="12">
        <f t="shared" si="0"/>
        <v>0.05</v>
      </c>
      <c r="D30" s="20">
        <f t="shared" si="1"/>
        <v>30600</v>
      </c>
      <c r="E30" s="12">
        <f t="shared" si="2"/>
        <v>0.05</v>
      </c>
      <c r="F30" s="20">
        <f t="shared" si="3"/>
        <v>31212</v>
      </c>
      <c r="G30" s="12">
        <f t="shared" si="4"/>
        <v>4.9514563106796118E-2</v>
      </c>
      <c r="H30" s="20">
        <f t="shared" si="5"/>
        <v>31836.240000000002</v>
      </c>
      <c r="I30" s="12">
        <f t="shared" si="6"/>
        <v>4.9033839193137904E-2</v>
      </c>
      <c r="J30" s="20">
        <f t="shared" si="7"/>
        <v>32472.964800000002</v>
      </c>
      <c r="K30" s="15">
        <f t="shared" si="8"/>
        <v>4.8557782501942391E-2</v>
      </c>
    </row>
    <row r="31" spans="1:11" x14ac:dyDescent="0.25">
      <c r="A31" s="13" t="s">
        <v>39</v>
      </c>
      <c r="B31" s="41">
        <v>60000</v>
      </c>
      <c r="C31" s="18">
        <f t="shared" si="0"/>
        <v>0.1</v>
      </c>
      <c r="D31" s="41">
        <f t="shared" si="1"/>
        <v>61200</v>
      </c>
      <c r="E31" s="12">
        <f t="shared" si="2"/>
        <v>0.1</v>
      </c>
      <c r="F31" s="41">
        <f t="shared" si="3"/>
        <v>62424</v>
      </c>
      <c r="G31" s="12">
        <f t="shared" si="4"/>
        <v>9.9029126213592236E-2</v>
      </c>
      <c r="H31" s="41">
        <f t="shared" si="5"/>
        <v>63672.480000000003</v>
      </c>
      <c r="I31" s="12">
        <f t="shared" si="6"/>
        <v>9.8067678386275808E-2</v>
      </c>
      <c r="J31" s="41">
        <f t="shared" si="7"/>
        <v>64945.929600000003</v>
      </c>
      <c r="K31" s="15">
        <f t="shared" si="8"/>
        <v>9.7115565003884782E-2</v>
      </c>
    </row>
    <row r="32" spans="1:11" x14ac:dyDescent="0.25">
      <c r="A32" s="34" t="s">
        <v>40</v>
      </c>
      <c r="B32" s="44">
        <f>SUM(B27:B31)</f>
        <v>132500</v>
      </c>
      <c r="C32" s="47">
        <f t="shared" si="0"/>
        <v>0.22083333333333333</v>
      </c>
      <c r="D32" s="44">
        <f t="shared" si="1"/>
        <v>135150</v>
      </c>
      <c r="E32" s="37">
        <f t="shared" si="2"/>
        <v>0.22083333333333333</v>
      </c>
      <c r="F32" s="44">
        <f t="shared" si="3"/>
        <v>137853</v>
      </c>
      <c r="G32" s="37">
        <f t="shared" si="4"/>
        <v>0.21868932038834951</v>
      </c>
      <c r="H32" s="44">
        <f t="shared" si="5"/>
        <v>140610.06</v>
      </c>
      <c r="I32" s="37">
        <f t="shared" si="6"/>
        <v>0.21656612310302573</v>
      </c>
      <c r="J32" s="44">
        <f t="shared" si="7"/>
        <v>143422.26120000001</v>
      </c>
      <c r="K32" s="38">
        <f t="shared" si="8"/>
        <v>0.2144635393835789</v>
      </c>
    </row>
    <row r="33" spans="1:11" x14ac:dyDescent="0.25">
      <c r="A33" s="7"/>
      <c r="B33" s="20"/>
      <c r="C33" s="12"/>
      <c r="D33" s="20"/>
      <c r="E33" s="12"/>
      <c r="F33" s="20"/>
      <c r="G33" s="12"/>
      <c r="H33" s="20"/>
      <c r="I33" s="12"/>
      <c r="J33" s="20"/>
      <c r="K33" s="12"/>
    </row>
    <row r="34" spans="1:11" x14ac:dyDescent="0.25">
      <c r="A34" s="48" t="s">
        <v>41</v>
      </c>
      <c r="B34" s="49">
        <f>B18-B24-B32</f>
        <v>74000</v>
      </c>
      <c r="C34" s="10">
        <f>B34/$B$11</f>
        <v>0.12333333333333334</v>
      </c>
      <c r="D34" s="49">
        <f>D18-D24-D32</f>
        <v>75550</v>
      </c>
      <c r="E34" s="10">
        <f>D34/$D$11</f>
        <v>0.12344771241830066</v>
      </c>
      <c r="F34" s="49">
        <f>F18-F24-F32</f>
        <v>82333</v>
      </c>
      <c r="G34" s="10">
        <f>F34/$F$11</f>
        <v>0.13061266577828543</v>
      </c>
      <c r="H34" s="49">
        <f>H18-H24-H32</f>
        <v>89383.240000000049</v>
      </c>
      <c r="I34" s="10">
        <f>H34/$H$11</f>
        <v>0.13766711825019706</v>
      </c>
      <c r="J34" s="49">
        <f>J18-J24-J32</f>
        <v>96710.012200000026</v>
      </c>
      <c r="K34" s="11">
        <f>J34/$J$11</f>
        <v>0.14461333503394172</v>
      </c>
    </row>
    <row r="35" spans="1:11" x14ac:dyDescent="0.25">
      <c r="A35" s="13"/>
      <c r="B35" s="20"/>
      <c r="C35" s="12"/>
      <c r="D35" s="20"/>
      <c r="E35" s="12"/>
      <c r="F35" s="20"/>
      <c r="G35" s="12"/>
      <c r="H35" s="20"/>
      <c r="I35" s="12"/>
      <c r="J35" s="20"/>
      <c r="K35" s="15"/>
    </row>
    <row r="36" spans="1:11" x14ac:dyDescent="0.25">
      <c r="A36" s="31" t="s">
        <v>42</v>
      </c>
      <c r="B36" s="21">
        <v>30000</v>
      </c>
      <c r="C36" s="12">
        <f>B36/$B$11</f>
        <v>0.05</v>
      </c>
      <c r="D36" s="21">
        <f>B36</f>
        <v>30000</v>
      </c>
      <c r="E36" s="12">
        <f>D36/$D$11</f>
        <v>4.9019607843137254E-2</v>
      </c>
      <c r="F36" s="21">
        <f>D36</f>
        <v>30000</v>
      </c>
      <c r="G36" s="12">
        <f>F36/$F$11</f>
        <v>4.7591852274890538E-2</v>
      </c>
      <c r="H36" s="21">
        <f>F36</f>
        <v>30000</v>
      </c>
      <c r="I36" s="12">
        <f>H36/$H$11</f>
        <v>4.620568182028207E-2</v>
      </c>
      <c r="J36" s="21">
        <f>H36</f>
        <v>30000</v>
      </c>
      <c r="K36" s="15">
        <f>J36/$J$11</f>
        <v>4.4859885262409784E-2</v>
      </c>
    </row>
    <row r="37" spans="1:11" x14ac:dyDescent="0.25">
      <c r="A37" s="13"/>
      <c r="B37" s="20"/>
      <c r="C37" s="12"/>
      <c r="D37" s="20"/>
      <c r="E37" s="12"/>
      <c r="F37" s="20"/>
      <c r="G37" s="12"/>
      <c r="H37" s="20"/>
      <c r="I37" s="12"/>
      <c r="J37" s="20"/>
      <c r="K37" s="15"/>
    </row>
    <row r="38" spans="1:11" x14ac:dyDescent="0.25">
      <c r="A38" s="52" t="s">
        <v>43</v>
      </c>
      <c r="B38" s="53">
        <f>B34-B36</f>
        <v>44000</v>
      </c>
      <c r="C38" s="54">
        <f>B38/$B$11</f>
        <v>7.3333333333333334E-2</v>
      </c>
      <c r="D38" s="53">
        <f>D34-D36</f>
        <v>45550</v>
      </c>
      <c r="E38" s="54">
        <f>D38/$D$11</f>
        <v>7.4428104575163398E-2</v>
      </c>
      <c r="F38" s="53">
        <f>F34-F36</f>
        <v>52333</v>
      </c>
      <c r="G38" s="54">
        <f>F38/$F$11</f>
        <v>8.302081350339488E-2</v>
      </c>
      <c r="H38" s="53">
        <f>H34-H36</f>
        <v>59383.240000000049</v>
      </c>
      <c r="I38" s="54">
        <f>H38/$H$11</f>
        <v>9.1461436429914986E-2</v>
      </c>
      <c r="J38" s="53">
        <f>J34-J36</f>
        <v>66710.012200000026</v>
      </c>
      <c r="K38" s="55">
        <f>J38/$J$11</f>
        <v>9.975344977153193E-2</v>
      </c>
    </row>
  </sheetData>
  <pageMargins left="0.7" right="0.7" top="0.75" bottom="0.75" header="0.3" footer="0.3"/>
  <pageSetup paperSize="9" scale="83" orientation="landscape" r:id="rId1"/>
  <headerFooter>
    <oddHeader xml:space="preserve">&amp;R&amp;G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51B72-75EE-49D7-9E60-7BA3335DAA0D}">
  <sheetPr>
    <pageSetUpPr fitToPage="1"/>
  </sheetPr>
  <dimension ref="A1:L35"/>
  <sheetViews>
    <sheetView view="pageLayout" zoomScaleNormal="100" workbookViewId="0">
      <selection activeCell="A6" sqref="A6"/>
    </sheetView>
  </sheetViews>
  <sheetFormatPr defaultColWidth="7" defaultRowHeight="13.8" x14ac:dyDescent="0.25"/>
  <cols>
    <col min="1" max="12" width="13.44140625" style="1" customWidth="1"/>
    <col min="13" max="16384" width="7" style="1"/>
  </cols>
  <sheetData>
    <row r="1" spans="1:12" x14ac:dyDescent="0.25">
      <c r="A1" s="61" t="s">
        <v>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x14ac:dyDescent="0.2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</row>
    <row r="3" spans="1:12" x14ac:dyDescent="0.25">
      <c r="A3" s="14">
        <v>0.09</v>
      </c>
      <c r="B3" s="14">
        <v>0.08</v>
      </c>
      <c r="C3" s="14">
        <v>0.09</v>
      </c>
      <c r="D3" s="14">
        <v>0.09</v>
      </c>
      <c r="E3" s="14">
        <v>0.08</v>
      </c>
      <c r="F3" s="14">
        <v>7.0000000000000007E-2</v>
      </c>
      <c r="G3" s="14">
        <v>7.0000000000000007E-2</v>
      </c>
      <c r="H3" s="14">
        <v>7.0000000000000007E-2</v>
      </c>
      <c r="I3" s="14">
        <v>0.08</v>
      </c>
      <c r="J3" s="14">
        <v>0.09</v>
      </c>
      <c r="K3" s="14">
        <v>0.09</v>
      </c>
      <c r="L3" s="14">
        <v>0.1</v>
      </c>
    </row>
    <row r="4" spans="1:12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x14ac:dyDescent="0.25">
      <c r="A5" s="2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x14ac:dyDescent="0.25">
      <c r="A6" s="23">
        <f>'exploitatiebegroting-jr'!B9*$A$3</f>
        <v>45000</v>
      </c>
      <c r="B6" s="22">
        <f>'exploitatiebegroting-jr'!B9*$B$3</f>
        <v>40000</v>
      </c>
      <c r="C6" s="22">
        <f>'exploitatiebegroting-jr'!B9*$C$3</f>
        <v>45000</v>
      </c>
      <c r="D6" s="22">
        <f>'exploitatiebegroting-jr'!B9*$D$3</f>
        <v>45000</v>
      </c>
      <c r="E6" s="22">
        <f>'exploitatiebegroting-jr'!B9*$E$3</f>
        <v>40000</v>
      </c>
      <c r="F6" s="22">
        <f>'exploitatiebegroting-jr'!B9*$F$3</f>
        <v>35000</v>
      </c>
      <c r="G6" s="22">
        <f>'exploitatiebegroting-jr'!B9*$G$3</f>
        <v>35000</v>
      </c>
      <c r="H6" s="22">
        <f>'exploitatiebegroting-jr'!B9*$H$3</f>
        <v>35000</v>
      </c>
      <c r="I6" s="22">
        <f>'exploitatiebegroting-jr'!B9*$I$3</f>
        <v>40000</v>
      </c>
      <c r="J6" s="22">
        <f>'exploitatiebegroting-jr'!B9*$J$3</f>
        <v>45000</v>
      </c>
      <c r="K6" s="22">
        <f>'exploitatiebegroting-jr'!B9*$K$3</f>
        <v>45000</v>
      </c>
      <c r="L6" s="24">
        <f>'exploitatiebegroting-jr'!B9*$L$3</f>
        <v>50000</v>
      </c>
    </row>
    <row r="7" spans="1:12" x14ac:dyDescent="0.25">
      <c r="A7" s="25">
        <f>'exploitatiebegroting-jr'!B10*$A$3</f>
        <v>9000</v>
      </c>
      <c r="B7" s="20">
        <f>'exploitatiebegroting-jr'!B10*$B$3</f>
        <v>8000</v>
      </c>
      <c r="C7" s="20">
        <f>'exploitatiebegroting-jr'!B10*$C$3</f>
        <v>9000</v>
      </c>
      <c r="D7" s="20">
        <f>'exploitatiebegroting-jr'!B10*$D$3</f>
        <v>9000</v>
      </c>
      <c r="E7" s="20">
        <f>'exploitatiebegroting-jr'!B10*$E$3</f>
        <v>8000</v>
      </c>
      <c r="F7" s="20">
        <f>'exploitatiebegroting-jr'!B10*$F$3</f>
        <v>7000.0000000000009</v>
      </c>
      <c r="G7" s="20">
        <f>'exploitatiebegroting-jr'!B10*$G$3</f>
        <v>7000.0000000000009</v>
      </c>
      <c r="H7" s="20">
        <f>'exploitatiebegroting-jr'!B10*$H$3</f>
        <v>7000.0000000000009</v>
      </c>
      <c r="I7" s="20">
        <f>'exploitatiebegroting-jr'!B10*$I$3</f>
        <v>8000</v>
      </c>
      <c r="J7" s="20">
        <f>'exploitatiebegroting-jr'!B10*$J$3</f>
        <v>9000</v>
      </c>
      <c r="K7" s="20">
        <f>'exploitatiebegroting-jr'!B10*$K$3</f>
        <v>9000</v>
      </c>
      <c r="L7" s="26">
        <f>'exploitatiebegroting-jr'!B10*$L$3</f>
        <v>10000</v>
      </c>
    </row>
    <row r="8" spans="1:12" x14ac:dyDescent="0.25">
      <c r="A8" s="29">
        <f>'exploitatiebegroting-jr'!B11*$A$3</f>
        <v>54000</v>
      </c>
      <c r="B8" s="28">
        <f>'exploitatiebegroting-jr'!B11*$B$3</f>
        <v>48000</v>
      </c>
      <c r="C8" s="28">
        <f>'exploitatiebegroting-jr'!B11*$C$3</f>
        <v>54000</v>
      </c>
      <c r="D8" s="28">
        <f>'exploitatiebegroting-jr'!B11*$D$3</f>
        <v>54000</v>
      </c>
      <c r="E8" s="28">
        <f>'exploitatiebegroting-jr'!B11*$E$3</f>
        <v>48000</v>
      </c>
      <c r="F8" s="28">
        <f>'exploitatiebegroting-jr'!B11*$F$3</f>
        <v>42000.000000000007</v>
      </c>
      <c r="G8" s="28">
        <f>'exploitatiebegroting-jr'!B11*$G$3</f>
        <v>42000.000000000007</v>
      </c>
      <c r="H8" s="28">
        <f>'exploitatiebegroting-jr'!B11*$H$3</f>
        <v>42000.000000000007</v>
      </c>
      <c r="I8" s="28">
        <f>'exploitatiebegroting-jr'!B11*$I$3</f>
        <v>48000</v>
      </c>
      <c r="J8" s="28">
        <f>'exploitatiebegroting-jr'!B11*$J$3</f>
        <v>54000</v>
      </c>
      <c r="K8" s="28">
        <f>'exploitatiebegroting-jr'!B11*$K$3</f>
        <v>54000</v>
      </c>
      <c r="L8" s="30">
        <f>'exploitatiebegroting-jr'!B11*$L$3</f>
        <v>60000</v>
      </c>
    </row>
    <row r="9" spans="1:12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x14ac:dyDescent="0.25">
      <c r="A10" s="2" t="s">
        <v>26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x14ac:dyDescent="0.25">
      <c r="A11" s="23">
        <f>'exploitatiebegroting-jr'!B14*$A$3</f>
        <v>11700</v>
      </c>
      <c r="B11" s="22">
        <f>'exploitatiebegroting-jr'!B14*$B$3</f>
        <v>10400</v>
      </c>
      <c r="C11" s="22">
        <f>'exploitatiebegroting-jr'!B14*$C$3</f>
        <v>11700</v>
      </c>
      <c r="D11" s="22">
        <f>'exploitatiebegroting-jr'!B14*$D$3</f>
        <v>11700</v>
      </c>
      <c r="E11" s="22">
        <f>'exploitatiebegroting-jr'!B14*$E$3</f>
        <v>10400</v>
      </c>
      <c r="F11" s="22">
        <f>'exploitatiebegroting-jr'!B14*$F$3</f>
        <v>9100</v>
      </c>
      <c r="G11" s="22">
        <f>'exploitatiebegroting-jr'!B14*$G$3</f>
        <v>9100</v>
      </c>
      <c r="H11" s="22">
        <f>'exploitatiebegroting-jr'!B14*$H$3</f>
        <v>9100</v>
      </c>
      <c r="I11" s="22">
        <f>'exploitatiebegroting-jr'!B14*$I$3</f>
        <v>10400</v>
      </c>
      <c r="J11" s="22">
        <f>'exploitatiebegroting-jr'!B14*$J$3</f>
        <v>11700</v>
      </c>
      <c r="K11" s="22">
        <f>'exploitatiebegroting-jr'!B14*$K$3</f>
        <v>11700</v>
      </c>
      <c r="L11" s="24">
        <f>'exploitatiebegroting-jr'!B14*$L$3</f>
        <v>13000</v>
      </c>
    </row>
    <row r="12" spans="1:12" x14ac:dyDescent="0.25">
      <c r="A12" s="25">
        <f>'exploitatiebegroting-jr'!B15*$A$3</f>
        <v>3600</v>
      </c>
      <c r="B12" s="20">
        <f>'exploitatiebegroting-jr'!B15*$B$3</f>
        <v>3200</v>
      </c>
      <c r="C12" s="20">
        <f>'exploitatiebegroting-jr'!B15*$C$3</f>
        <v>3600</v>
      </c>
      <c r="D12" s="20">
        <f>'exploitatiebegroting-jr'!B15*$D$3</f>
        <v>3600</v>
      </c>
      <c r="E12" s="20">
        <f>'exploitatiebegroting-jr'!B15*$E$3</f>
        <v>3200</v>
      </c>
      <c r="F12" s="20">
        <f>'exploitatiebegroting-jr'!B15*$F$3</f>
        <v>2800.0000000000005</v>
      </c>
      <c r="G12" s="20">
        <f>'exploitatiebegroting-jr'!B15*$G$3</f>
        <v>2800.0000000000005</v>
      </c>
      <c r="H12" s="20">
        <f>'exploitatiebegroting-jr'!B15*$H$3</f>
        <v>2800.0000000000005</v>
      </c>
      <c r="I12" s="20">
        <f>'exploitatiebegroting-jr'!B15*$I$3</f>
        <v>3200</v>
      </c>
      <c r="J12" s="20">
        <f>'exploitatiebegroting-jr'!B15*$J$3</f>
        <v>3600</v>
      </c>
      <c r="K12" s="20">
        <f>'exploitatiebegroting-jr'!B15*$K$3</f>
        <v>3600</v>
      </c>
      <c r="L12" s="26">
        <f>'exploitatiebegroting-jr'!B15*$L$3</f>
        <v>4000</v>
      </c>
    </row>
    <row r="13" spans="1:12" x14ac:dyDescent="0.25">
      <c r="A13" s="32">
        <f>'exploitatiebegroting-jr'!B16*$A$3</f>
        <v>15300</v>
      </c>
      <c r="B13" s="21">
        <f>'exploitatiebegroting-jr'!B16*$B$3</f>
        <v>13600</v>
      </c>
      <c r="C13" s="21">
        <f>'exploitatiebegroting-jr'!B16*$C$3</f>
        <v>15300</v>
      </c>
      <c r="D13" s="21">
        <f>'exploitatiebegroting-jr'!B16*$D$3</f>
        <v>15300</v>
      </c>
      <c r="E13" s="21">
        <f>'exploitatiebegroting-jr'!B16*$E$3</f>
        <v>13600</v>
      </c>
      <c r="F13" s="21">
        <f>'exploitatiebegroting-jr'!B16*$F$3</f>
        <v>11900.000000000002</v>
      </c>
      <c r="G13" s="21">
        <f>'exploitatiebegroting-jr'!B16*$G$3</f>
        <v>11900.000000000002</v>
      </c>
      <c r="H13" s="21">
        <f>'exploitatiebegroting-jr'!B16*$H$3</f>
        <v>11900.000000000002</v>
      </c>
      <c r="I13" s="21">
        <f>'exploitatiebegroting-jr'!B16*$I$3</f>
        <v>13600</v>
      </c>
      <c r="J13" s="21">
        <f>'exploitatiebegroting-jr'!B16*$J$3</f>
        <v>15300</v>
      </c>
      <c r="K13" s="21">
        <f>'exploitatiebegroting-jr'!B16*$K$3</f>
        <v>15300</v>
      </c>
      <c r="L13" s="33">
        <f>'exploitatiebegroting-jr'!B16*$L$3</f>
        <v>17000</v>
      </c>
    </row>
    <row r="14" spans="1:12" x14ac:dyDescent="0.25">
      <c r="A14" s="25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6"/>
    </row>
    <row r="15" spans="1:12" x14ac:dyDescent="0.25">
      <c r="A15" s="39">
        <f>'exploitatiebegroting-jr'!B18*$A$3</f>
        <v>38700</v>
      </c>
      <c r="B15" s="35">
        <f>'exploitatiebegroting-jr'!B18*$B$3</f>
        <v>34400</v>
      </c>
      <c r="C15" s="35">
        <f>'exploitatiebegroting-jr'!B18*$C$3</f>
        <v>38700</v>
      </c>
      <c r="D15" s="35">
        <f>'exploitatiebegroting-jr'!B18*$D$3</f>
        <v>38700</v>
      </c>
      <c r="E15" s="35">
        <f>'exploitatiebegroting-jr'!B18*$E$3</f>
        <v>34400</v>
      </c>
      <c r="F15" s="35">
        <f>'exploitatiebegroting-jr'!B18*$F$3</f>
        <v>30100.000000000004</v>
      </c>
      <c r="G15" s="35">
        <f>'exploitatiebegroting-jr'!B18*$G$3</f>
        <v>30100.000000000004</v>
      </c>
      <c r="H15" s="35">
        <f>'exploitatiebegroting-jr'!B18*$H$3</f>
        <v>30100.000000000004</v>
      </c>
      <c r="I15" s="35">
        <f>'exploitatiebegroting-jr'!B18*$I$3</f>
        <v>34400</v>
      </c>
      <c r="J15" s="35">
        <f>'exploitatiebegroting-jr'!B18*$J$3</f>
        <v>38700</v>
      </c>
      <c r="K15" s="35">
        <f>'exploitatiebegroting-jr'!B18*$K$3</f>
        <v>38700</v>
      </c>
      <c r="L15" s="40">
        <f>'exploitatiebegroting-jr'!B18*$L$3</f>
        <v>43000</v>
      </c>
    </row>
    <row r="16" spans="1:12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</row>
    <row r="17" spans="1:12" x14ac:dyDescent="0.25">
      <c r="A17" s="2" t="s">
        <v>29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x14ac:dyDescent="0.25">
      <c r="A18" s="23">
        <f>'exploitatiebegroting-jr'!B21*$A$3</f>
        <v>16200</v>
      </c>
      <c r="B18" s="22">
        <f>'exploitatiebegroting-jr'!B21*$B$3</f>
        <v>14400</v>
      </c>
      <c r="C18" s="22">
        <f>'exploitatiebegroting-jr'!B21*$C$3</f>
        <v>16200</v>
      </c>
      <c r="D18" s="22">
        <f>'exploitatiebegroting-jr'!B21*$D$3</f>
        <v>16200</v>
      </c>
      <c r="E18" s="22">
        <f>'exploitatiebegroting-jr'!B21*$E$3</f>
        <v>14400</v>
      </c>
      <c r="F18" s="22">
        <f>'exploitatiebegroting-jr'!B21*$F$3</f>
        <v>12600.000000000002</v>
      </c>
      <c r="G18" s="22">
        <f>'exploitatiebegroting-jr'!B21*$G$3</f>
        <v>12600.000000000002</v>
      </c>
      <c r="H18" s="22">
        <f>'exploitatiebegroting-jr'!B21*$H$3</f>
        <v>12600.000000000002</v>
      </c>
      <c r="I18" s="22">
        <f>'exploitatiebegroting-jr'!B21*$I$3</f>
        <v>14400</v>
      </c>
      <c r="J18" s="22">
        <f>'exploitatiebegroting-jr'!B21*$J$3</f>
        <v>16200</v>
      </c>
      <c r="K18" s="22">
        <f>'exploitatiebegroting-jr'!B21*$K$3</f>
        <v>16200</v>
      </c>
      <c r="L18" s="24">
        <f>'exploitatiebegroting-jr'!B21*$L$3</f>
        <v>18000</v>
      </c>
    </row>
    <row r="19" spans="1:12" x14ac:dyDescent="0.25">
      <c r="A19" s="25">
        <f>'exploitatiebegroting-jr'!B22*$A$3</f>
        <v>3600</v>
      </c>
      <c r="B19" s="20">
        <f>'exploitatiebegroting-jr'!B22*$B$3</f>
        <v>3200</v>
      </c>
      <c r="C19" s="20">
        <f>'exploitatiebegroting-jr'!B22*$C$3</f>
        <v>3600</v>
      </c>
      <c r="D19" s="20">
        <f>'exploitatiebegroting-jr'!B22*$D$3</f>
        <v>3600</v>
      </c>
      <c r="E19" s="20">
        <f>'exploitatiebegroting-jr'!B22*$E$3</f>
        <v>3200</v>
      </c>
      <c r="F19" s="20">
        <f>'exploitatiebegroting-jr'!B22*$F$3</f>
        <v>2800.0000000000005</v>
      </c>
      <c r="G19" s="20">
        <f>'exploitatiebegroting-jr'!B22*$G$3</f>
        <v>2800.0000000000005</v>
      </c>
      <c r="H19" s="20">
        <f>'exploitatiebegroting-jr'!B22*$H$3</f>
        <v>2800.0000000000005</v>
      </c>
      <c r="I19" s="20">
        <f>'exploitatiebegroting-jr'!B22*$I$3</f>
        <v>3200</v>
      </c>
      <c r="J19" s="20">
        <f>'exploitatiebegroting-jr'!B22*$J$3</f>
        <v>3600</v>
      </c>
      <c r="K19" s="20">
        <f>'exploitatiebegroting-jr'!B22*$K$3</f>
        <v>3600</v>
      </c>
      <c r="L19" s="26">
        <f>'exploitatiebegroting-jr'!B22*$L$3</f>
        <v>4000</v>
      </c>
    </row>
    <row r="20" spans="1:12" x14ac:dyDescent="0.25">
      <c r="A20" s="42">
        <f>'exploitatiebegroting-jr'!B23*$A$3</f>
        <v>315</v>
      </c>
      <c r="B20" s="41">
        <f>'exploitatiebegroting-jr'!B23*$B$3</f>
        <v>280</v>
      </c>
      <c r="C20" s="41">
        <f>'exploitatiebegroting-jr'!B23*$C$3</f>
        <v>315</v>
      </c>
      <c r="D20" s="41">
        <f>'exploitatiebegroting-jr'!B23*$D$3</f>
        <v>315</v>
      </c>
      <c r="E20" s="41">
        <f>'exploitatiebegroting-jr'!B23*$E$3</f>
        <v>280</v>
      </c>
      <c r="F20" s="41">
        <f>'exploitatiebegroting-jr'!B23*$F$3</f>
        <v>245.00000000000003</v>
      </c>
      <c r="G20" s="41">
        <f>'exploitatiebegroting-jr'!B23*$G$3</f>
        <v>245.00000000000003</v>
      </c>
      <c r="H20" s="41">
        <f>'exploitatiebegroting-jr'!B23*$H$3</f>
        <v>245.00000000000003</v>
      </c>
      <c r="I20" s="41">
        <f>'exploitatiebegroting-jr'!B23*$I$3</f>
        <v>280</v>
      </c>
      <c r="J20" s="41">
        <f>'exploitatiebegroting-jr'!B23*$J$3</f>
        <v>315</v>
      </c>
      <c r="K20" s="41">
        <f>'exploitatiebegroting-jr'!B23*$K$3</f>
        <v>315</v>
      </c>
      <c r="L20" s="43">
        <f>'exploitatiebegroting-jr'!B23*$L$3</f>
        <v>350</v>
      </c>
    </row>
    <row r="21" spans="1:12" x14ac:dyDescent="0.25">
      <c r="A21" s="45">
        <f>'exploitatiebegroting-jr'!B24*$A$3</f>
        <v>20115</v>
      </c>
      <c r="B21" s="44">
        <f>'exploitatiebegroting-jr'!B24*$B$3</f>
        <v>17880</v>
      </c>
      <c r="C21" s="44">
        <f>'exploitatiebegroting-jr'!B24*$C$3</f>
        <v>20115</v>
      </c>
      <c r="D21" s="44">
        <f>'exploitatiebegroting-jr'!B24*$D$3</f>
        <v>20115</v>
      </c>
      <c r="E21" s="44">
        <f>'exploitatiebegroting-jr'!B24*$E$3</f>
        <v>17880</v>
      </c>
      <c r="F21" s="44">
        <f>'exploitatiebegroting-jr'!B24*$F$3</f>
        <v>15645.000000000002</v>
      </c>
      <c r="G21" s="44">
        <f>'exploitatiebegroting-jr'!B24*$G$3</f>
        <v>15645.000000000002</v>
      </c>
      <c r="H21" s="44">
        <f>'exploitatiebegroting-jr'!B24*$H$3</f>
        <v>15645.000000000002</v>
      </c>
      <c r="I21" s="44">
        <f>'exploitatiebegroting-jr'!B24*$I$3</f>
        <v>17880</v>
      </c>
      <c r="J21" s="44">
        <f>'exploitatiebegroting-jr'!B24*$J$3</f>
        <v>20115</v>
      </c>
      <c r="K21" s="44">
        <f>'exploitatiebegroting-jr'!B24*$K$3</f>
        <v>20115</v>
      </c>
      <c r="L21" s="46">
        <f>'exploitatiebegroting-jr'!B24*$L$3</f>
        <v>22350</v>
      </c>
    </row>
    <row r="22" spans="1:12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</row>
    <row r="23" spans="1:12" x14ac:dyDescent="0.25">
      <c r="A23" s="2" t="s">
        <v>34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 x14ac:dyDescent="0.25">
      <c r="A24" s="23">
        <f>'exploitatiebegroting-jr'!B27*$A$3</f>
        <v>2250</v>
      </c>
      <c r="B24" s="22">
        <f>'exploitatiebegroting-jr'!B27*$B$3</f>
        <v>2000</v>
      </c>
      <c r="C24" s="22">
        <f>'exploitatiebegroting-jr'!B27*$C$3</f>
        <v>2250</v>
      </c>
      <c r="D24" s="22">
        <f>'exploitatiebegroting-jr'!B27*$D$3</f>
        <v>2250</v>
      </c>
      <c r="E24" s="22">
        <f>'exploitatiebegroting-jr'!B27*$E$3</f>
        <v>2000</v>
      </c>
      <c r="F24" s="22">
        <f>'exploitatiebegroting-jr'!B27*$F$3</f>
        <v>1750.0000000000002</v>
      </c>
      <c r="G24" s="22">
        <f>'exploitatiebegroting-jr'!B27*$G$3</f>
        <v>1750.0000000000002</v>
      </c>
      <c r="H24" s="22">
        <f>'exploitatiebegroting-jr'!B27*$H$3</f>
        <v>1750.0000000000002</v>
      </c>
      <c r="I24" s="22">
        <f>'exploitatiebegroting-jr'!B27*$I$3</f>
        <v>2000</v>
      </c>
      <c r="J24" s="22">
        <f>'exploitatiebegroting-jr'!B27*$J$3</f>
        <v>2250</v>
      </c>
      <c r="K24" s="22">
        <f>'exploitatiebegroting-jr'!B27*$K$3</f>
        <v>2250</v>
      </c>
      <c r="L24" s="24">
        <f>'exploitatiebegroting-jr'!B27*$L$3</f>
        <v>2500</v>
      </c>
    </row>
    <row r="25" spans="1:12" x14ac:dyDescent="0.25">
      <c r="A25" s="25">
        <f>'exploitatiebegroting-jr'!B28*$A$3</f>
        <v>1260</v>
      </c>
      <c r="B25" s="20">
        <f>'exploitatiebegroting-jr'!B28*$B$3</f>
        <v>1120</v>
      </c>
      <c r="C25" s="20">
        <f>'exploitatiebegroting-jr'!B28*$C$3</f>
        <v>1260</v>
      </c>
      <c r="D25" s="20">
        <f>'exploitatiebegroting-jr'!B28*$D$3</f>
        <v>1260</v>
      </c>
      <c r="E25" s="20">
        <f>'exploitatiebegroting-jr'!B28*$E$3</f>
        <v>1120</v>
      </c>
      <c r="F25" s="20">
        <f>'exploitatiebegroting-jr'!B28*$F$3</f>
        <v>980.00000000000011</v>
      </c>
      <c r="G25" s="20">
        <f>'exploitatiebegroting-jr'!B28*$G$3</f>
        <v>980.00000000000011</v>
      </c>
      <c r="H25" s="20">
        <f>'exploitatiebegroting-jr'!B28*$H$3</f>
        <v>980.00000000000011</v>
      </c>
      <c r="I25" s="20">
        <f>'exploitatiebegroting-jr'!B28*$I$3</f>
        <v>1120</v>
      </c>
      <c r="J25" s="20">
        <f>'exploitatiebegroting-jr'!B28*$J$3</f>
        <v>1260</v>
      </c>
      <c r="K25" s="20">
        <f>'exploitatiebegroting-jr'!B28*$K$3</f>
        <v>1260</v>
      </c>
      <c r="L25" s="26">
        <f>'exploitatiebegroting-jr'!B28*$L$3</f>
        <v>1400</v>
      </c>
    </row>
    <row r="26" spans="1:12" x14ac:dyDescent="0.25">
      <c r="A26" s="25">
        <f>'exploitatiebegroting-jr'!B29*$A$3</f>
        <v>315</v>
      </c>
      <c r="B26" s="20">
        <f>'exploitatiebegroting-jr'!B29*$B$3</f>
        <v>280</v>
      </c>
      <c r="C26" s="20">
        <f>'exploitatiebegroting-jr'!B29*$C$3</f>
        <v>315</v>
      </c>
      <c r="D26" s="20">
        <f>'exploitatiebegroting-jr'!B29*$D$3</f>
        <v>315</v>
      </c>
      <c r="E26" s="20">
        <f>'exploitatiebegroting-jr'!B29*$E$3</f>
        <v>280</v>
      </c>
      <c r="F26" s="20">
        <f>'exploitatiebegroting-jr'!B29*$F$3</f>
        <v>245.00000000000003</v>
      </c>
      <c r="G26" s="20">
        <f>'exploitatiebegroting-jr'!B29*$G$3</f>
        <v>245.00000000000003</v>
      </c>
      <c r="H26" s="20">
        <f>'exploitatiebegroting-jr'!B29*$H$3</f>
        <v>245.00000000000003</v>
      </c>
      <c r="I26" s="20">
        <f>'exploitatiebegroting-jr'!B29*$I$3</f>
        <v>280</v>
      </c>
      <c r="J26" s="20">
        <f>'exploitatiebegroting-jr'!B29*$J$3</f>
        <v>315</v>
      </c>
      <c r="K26" s="20">
        <f>'exploitatiebegroting-jr'!B29*$K$3</f>
        <v>315</v>
      </c>
      <c r="L26" s="26">
        <f>'exploitatiebegroting-jr'!B29*$L$3</f>
        <v>350</v>
      </c>
    </row>
    <row r="27" spans="1:12" x14ac:dyDescent="0.25">
      <c r="A27" s="25">
        <f>'exploitatiebegroting-jr'!B30*$A$3</f>
        <v>2700</v>
      </c>
      <c r="B27" s="20">
        <f>'exploitatiebegroting-jr'!B30*$B$3</f>
        <v>2400</v>
      </c>
      <c r="C27" s="20">
        <f>'exploitatiebegroting-jr'!B30*$C$3</f>
        <v>2700</v>
      </c>
      <c r="D27" s="20">
        <f>'exploitatiebegroting-jr'!B30*$D$3</f>
        <v>2700</v>
      </c>
      <c r="E27" s="20">
        <f>'exploitatiebegroting-jr'!B30*$E$3</f>
        <v>2400</v>
      </c>
      <c r="F27" s="20">
        <f>'exploitatiebegroting-jr'!B30*$F$3</f>
        <v>2100</v>
      </c>
      <c r="G27" s="20">
        <f>'exploitatiebegroting-jr'!B30*$G$3</f>
        <v>2100</v>
      </c>
      <c r="H27" s="20">
        <f>'exploitatiebegroting-jr'!B30*$H$3</f>
        <v>2100</v>
      </c>
      <c r="I27" s="20">
        <f>'exploitatiebegroting-jr'!B30*$I$3</f>
        <v>2400</v>
      </c>
      <c r="J27" s="20">
        <f>'exploitatiebegroting-jr'!B30*$J$3</f>
        <v>2700</v>
      </c>
      <c r="K27" s="20">
        <f>'exploitatiebegroting-jr'!B30*$K$3</f>
        <v>2700</v>
      </c>
      <c r="L27" s="26">
        <f>'exploitatiebegroting-jr'!B30*$L$3</f>
        <v>3000</v>
      </c>
    </row>
    <row r="28" spans="1:12" x14ac:dyDescent="0.25">
      <c r="A28" s="42">
        <f>'exploitatiebegroting-jr'!B31*$A$3</f>
        <v>5400</v>
      </c>
      <c r="B28" s="41">
        <f>'exploitatiebegroting-jr'!B31*$B$3</f>
        <v>4800</v>
      </c>
      <c r="C28" s="41">
        <f>'exploitatiebegroting-jr'!B31*$C$3</f>
        <v>5400</v>
      </c>
      <c r="D28" s="41">
        <f>'exploitatiebegroting-jr'!B31*$D$3</f>
        <v>5400</v>
      </c>
      <c r="E28" s="41">
        <f>'exploitatiebegroting-jr'!B31*$E$3</f>
        <v>4800</v>
      </c>
      <c r="F28" s="41">
        <f>'exploitatiebegroting-jr'!B31*$F$3</f>
        <v>4200</v>
      </c>
      <c r="G28" s="41">
        <f>'exploitatiebegroting-jr'!B31*$G$3</f>
        <v>4200</v>
      </c>
      <c r="H28" s="41">
        <f>'exploitatiebegroting-jr'!B31*$H$3</f>
        <v>4200</v>
      </c>
      <c r="I28" s="41">
        <f>'exploitatiebegroting-jr'!B31*$I$3</f>
        <v>4800</v>
      </c>
      <c r="J28" s="41">
        <f>'exploitatiebegroting-jr'!B31*$J$3</f>
        <v>5400</v>
      </c>
      <c r="K28" s="41">
        <f>'exploitatiebegroting-jr'!B31*$K$3</f>
        <v>5400</v>
      </c>
      <c r="L28" s="43">
        <f>'exploitatiebegroting-jr'!B31*$L$3</f>
        <v>6000</v>
      </c>
    </row>
    <row r="29" spans="1:12" x14ac:dyDescent="0.25">
      <c r="A29" s="45">
        <f>'exploitatiebegroting-jr'!B32*$A$3</f>
        <v>11925</v>
      </c>
      <c r="B29" s="44">
        <f>'exploitatiebegroting-jr'!B32*$B$3</f>
        <v>10600</v>
      </c>
      <c r="C29" s="44">
        <f>'exploitatiebegroting-jr'!B32*$C$3</f>
        <v>11925</v>
      </c>
      <c r="D29" s="44">
        <f>'exploitatiebegroting-jr'!B32*$D$3</f>
        <v>11925</v>
      </c>
      <c r="E29" s="44">
        <f>'exploitatiebegroting-jr'!B32*$E$3</f>
        <v>10600</v>
      </c>
      <c r="F29" s="44">
        <f>'exploitatiebegroting-jr'!B32*$F$3</f>
        <v>9275</v>
      </c>
      <c r="G29" s="44">
        <f>'exploitatiebegroting-jr'!B32*$G$3</f>
        <v>9275</v>
      </c>
      <c r="H29" s="44">
        <f>'exploitatiebegroting-jr'!B32*$H$3</f>
        <v>9275</v>
      </c>
      <c r="I29" s="44">
        <f>'exploitatiebegroting-jr'!B32*$I$3</f>
        <v>10600</v>
      </c>
      <c r="J29" s="44">
        <f>'exploitatiebegroting-jr'!B32*$J$3</f>
        <v>11925</v>
      </c>
      <c r="K29" s="44">
        <f>'exploitatiebegroting-jr'!B32*$K$3</f>
        <v>11925</v>
      </c>
      <c r="L29" s="46">
        <f>'exploitatiebegroting-jr'!B32*$L$3</f>
        <v>13250</v>
      </c>
    </row>
    <row r="30" spans="1:12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x14ac:dyDescent="0.25">
      <c r="A31" s="50">
        <f>'exploitatiebegroting-jr'!B34*$A$3</f>
        <v>6660</v>
      </c>
      <c r="B31" s="49">
        <f>'exploitatiebegroting-jr'!B34*$B$3</f>
        <v>5920</v>
      </c>
      <c r="C31" s="49">
        <f>'exploitatiebegroting-jr'!B34*$C$3</f>
        <v>6660</v>
      </c>
      <c r="D31" s="49">
        <f>'exploitatiebegroting-jr'!B34*$D$3</f>
        <v>6660</v>
      </c>
      <c r="E31" s="49">
        <f>'exploitatiebegroting-jr'!B34*$E$3</f>
        <v>5920</v>
      </c>
      <c r="F31" s="49">
        <f>'exploitatiebegroting-jr'!B34*$F$3</f>
        <v>5180.0000000000009</v>
      </c>
      <c r="G31" s="49">
        <f>'exploitatiebegroting-jr'!B34*$G$3</f>
        <v>5180.0000000000009</v>
      </c>
      <c r="H31" s="49">
        <f>'exploitatiebegroting-jr'!B34*$H$3</f>
        <v>5180.0000000000009</v>
      </c>
      <c r="I31" s="49">
        <f>'exploitatiebegroting-jr'!B34*$I$3</f>
        <v>5920</v>
      </c>
      <c r="J31" s="49">
        <f>'exploitatiebegroting-jr'!B34*$J$3</f>
        <v>6660</v>
      </c>
      <c r="K31" s="49">
        <f>'exploitatiebegroting-jr'!B34*$K$3</f>
        <v>6660</v>
      </c>
      <c r="L31" s="51">
        <f>'exploitatiebegroting-jr'!B34*$L$3</f>
        <v>7400</v>
      </c>
    </row>
    <row r="32" spans="1:12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6"/>
    </row>
    <row r="33" spans="1:12" x14ac:dyDescent="0.25">
      <c r="A33" s="32">
        <f>'exploitatiebegroting-jr'!B36*$A$3</f>
        <v>2700</v>
      </c>
      <c r="B33" s="21">
        <f>'exploitatiebegroting-jr'!B36*$B$3</f>
        <v>2400</v>
      </c>
      <c r="C33" s="21">
        <f>'exploitatiebegroting-jr'!B36*$C$3</f>
        <v>2700</v>
      </c>
      <c r="D33" s="21">
        <f>'exploitatiebegroting-jr'!B36*$D$3</f>
        <v>2700</v>
      </c>
      <c r="E33" s="21">
        <f>'exploitatiebegroting-jr'!B36*$E$3</f>
        <v>2400</v>
      </c>
      <c r="F33" s="21">
        <f>'exploitatiebegroting-jr'!B36*$F$3</f>
        <v>2100</v>
      </c>
      <c r="G33" s="21">
        <f>'exploitatiebegroting-jr'!B36*$G$3</f>
        <v>2100</v>
      </c>
      <c r="H33" s="21">
        <f>'exploitatiebegroting-jr'!B36*$H$3</f>
        <v>2100</v>
      </c>
      <c r="I33" s="21">
        <f>'exploitatiebegroting-jr'!B36*$I$3</f>
        <v>2400</v>
      </c>
      <c r="J33" s="21">
        <f>'exploitatiebegroting-jr'!B36*$J$3</f>
        <v>2700</v>
      </c>
      <c r="K33" s="21">
        <f>'exploitatiebegroting-jr'!B36*$K$3</f>
        <v>2700</v>
      </c>
      <c r="L33" s="33">
        <f>'exploitatiebegroting-jr'!B36*$L$3</f>
        <v>3000</v>
      </c>
    </row>
    <row r="34" spans="1:12" x14ac:dyDescent="0.25">
      <c r="A34" s="25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6"/>
    </row>
    <row r="35" spans="1:12" x14ac:dyDescent="0.25">
      <c r="A35" s="56">
        <f>'exploitatiebegroting-jr'!B38*$A$3</f>
        <v>3960</v>
      </c>
      <c r="B35" s="53">
        <f>'exploitatiebegroting-jr'!B38*$B$3</f>
        <v>3520</v>
      </c>
      <c r="C35" s="53">
        <f>'exploitatiebegroting-jr'!B38*$C$3</f>
        <v>3960</v>
      </c>
      <c r="D35" s="53">
        <f>'exploitatiebegroting-jr'!B38*$D$3</f>
        <v>3960</v>
      </c>
      <c r="E35" s="53">
        <f>'exploitatiebegroting-jr'!B38*$E$3</f>
        <v>3520</v>
      </c>
      <c r="F35" s="53">
        <f>'exploitatiebegroting-jr'!B38*$F$3</f>
        <v>3080.0000000000005</v>
      </c>
      <c r="G35" s="53">
        <f>'exploitatiebegroting-jr'!B38*$G$3</f>
        <v>3080.0000000000005</v>
      </c>
      <c r="H35" s="53">
        <f>'exploitatiebegroting-jr'!B38*$H$3</f>
        <v>3080.0000000000005</v>
      </c>
      <c r="I35" s="53">
        <f>'exploitatiebegroting-jr'!B38*$I$3</f>
        <v>3520</v>
      </c>
      <c r="J35" s="53">
        <f>'exploitatiebegroting-jr'!B38*$J$3</f>
        <v>3960</v>
      </c>
      <c r="K35" s="53">
        <f>'exploitatiebegroting-jr'!B38*$K$3</f>
        <v>3960</v>
      </c>
      <c r="L35" s="57">
        <f>'exploitatiebegroting-jr'!B38*$L$3</f>
        <v>4400</v>
      </c>
    </row>
  </sheetData>
  <mergeCells count="1">
    <mergeCell ref="A1:L1"/>
  </mergeCells>
  <pageMargins left="0.7" right="0.7" top="0.75" bottom="0.75" header="0.3" footer="0.3"/>
  <pageSetup paperSize="9" scale="81" orientation="landscape" r:id="rId1"/>
  <headerFooter>
    <oddHeader xml:space="preserve">&amp;R&amp;G
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7689F-A670-4123-8EF9-FF21A60E3E47}">
  <sheetPr>
    <pageSetUpPr fitToPage="1"/>
  </sheetPr>
  <dimension ref="A2:B26"/>
  <sheetViews>
    <sheetView view="pageLayout" zoomScaleNormal="100" workbookViewId="0">
      <selection activeCell="B15" sqref="B15"/>
    </sheetView>
  </sheetViews>
  <sheetFormatPr defaultColWidth="7" defaultRowHeight="13.8" x14ac:dyDescent="0.25"/>
  <cols>
    <col min="1" max="2" width="61.77734375" style="58" customWidth="1"/>
    <col min="3" max="12" width="13.44140625" style="1" customWidth="1"/>
    <col min="13" max="16384" width="7" style="1"/>
  </cols>
  <sheetData>
    <row r="2" spans="1:2" x14ac:dyDescent="0.25">
      <c r="A2" s="59" t="s">
        <v>44</v>
      </c>
      <c r="B2" s="60">
        <f>B10</f>
        <v>79750</v>
      </c>
    </row>
    <row r="3" spans="1:2" x14ac:dyDescent="0.25">
      <c r="A3" s="7"/>
      <c r="B3" s="20"/>
    </row>
    <row r="4" spans="1:2" x14ac:dyDescent="0.25">
      <c r="A4" s="2" t="s">
        <v>45</v>
      </c>
      <c r="B4" s="20"/>
    </row>
    <row r="5" spans="1:2" x14ac:dyDescent="0.25">
      <c r="A5" s="8" t="s">
        <v>46</v>
      </c>
      <c r="B5" s="24">
        <v>25000</v>
      </c>
    </row>
    <row r="6" spans="1:2" x14ac:dyDescent="0.25">
      <c r="A6" s="13" t="s">
        <v>47</v>
      </c>
      <c r="B6" s="26">
        <v>25000</v>
      </c>
    </row>
    <row r="7" spans="1:2" x14ac:dyDescent="0.25">
      <c r="A7" s="13" t="s">
        <v>48</v>
      </c>
      <c r="B7" s="26">
        <v>15000</v>
      </c>
    </row>
    <row r="8" spans="1:2" x14ac:dyDescent="0.25">
      <c r="A8" s="13" t="s">
        <v>49</v>
      </c>
      <c r="B8" s="26">
        <v>7500</v>
      </c>
    </row>
    <row r="9" spans="1:2" x14ac:dyDescent="0.25">
      <c r="A9" s="13" t="s">
        <v>50</v>
      </c>
      <c r="B9" s="26">
        <f>(SUM(B5:B8)*0.1)</f>
        <v>7250</v>
      </c>
    </row>
    <row r="10" spans="1:2" x14ac:dyDescent="0.25">
      <c r="A10" s="34" t="s">
        <v>51</v>
      </c>
      <c r="B10" s="46">
        <f>SUM(B5:B9)</f>
        <v>79750</v>
      </c>
    </row>
    <row r="11" spans="1:2" x14ac:dyDescent="0.25">
      <c r="A11" s="2"/>
      <c r="B11" s="21"/>
    </row>
    <row r="12" spans="1:2" x14ac:dyDescent="0.25">
      <c r="A12" s="2" t="s">
        <v>52</v>
      </c>
      <c r="B12" s="20"/>
    </row>
    <row r="13" spans="1:2" x14ac:dyDescent="0.25">
      <c r="A13" s="8" t="s">
        <v>53</v>
      </c>
      <c r="B13" s="24">
        <f>B10</f>
        <v>79750</v>
      </c>
    </row>
    <row r="14" spans="1:2" x14ac:dyDescent="0.25">
      <c r="A14" s="13" t="s">
        <v>54</v>
      </c>
      <c r="B14" s="26">
        <v>12500</v>
      </c>
    </row>
    <row r="15" spans="1:2" x14ac:dyDescent="0.25">
      <c r="A15" s="13" t="s">
        <v>55</v>
      </c>
      <c r="B15" s="26">
        <v>16500</v>
      </c>
    </row>
    <row r="16" spans="1:2" x14ac:dyDescent="0.25">
      <c r="A16" s="13" t="s">
        <v>56</v>
      </c>
      <c r="B16" s="26">
        <f>(B13-B6)*0.21</f>
        <v>11497.5</v>
      </c>
    </row>
    <row r="17" spans="1:2" x14ac:dyDescent="0.25">
      <c r="A17" s="13" t="s">
        <v>57</v>
      </c>
      <c r="B17" s="26">
        <v>5000</v>
      </c>
    </row>
    <row r="18" spans="1:2" x14ac:dyDescent="0.25">
      <c r="A18" s="13" t="s">
        <v>58</v>
      </c>
      <c r="B18" s="26">
        <v>2500</v>
      </c>
    </row>
    <row r="19" spans="1:2" x14ac:dyDescent="0.25">
      <c r="A19" s="13" t="s">
        <v>59</v>
      </c>
      <c r="B19" s="26">
        <v>0</v>
      </c>
    </row>
    <row r="20" spans="1:2" x14ac:dyDescent="0.25">
      <c r="A20" s="13" t="s">
        <v>60</v>
      </c>
      <c r="B20" s="26">
        <v>5000</v>
      </c>
    </row>
    <row r="21" spans="1:2" x14ac:dyDescent="0.25">
      <c r="A21" s="34" t="s">
        <v>61</v>
      </c>
      <c r="B21" s="46">
        <f>SUM(B13:B20)</f>
        <v>132747.5</v>
      </c>
    </row>
    <row r="22" spans="1:2" x14ac:dyDescent="0.25">
      <c r="A22" s="7"/>
      <c r="B22" s="20"/>
    </row>
    <row r="23" spans="1:2" x14ac:dyDescent="0.25">
      <c r="A23" s="8" t="s">
        <v>62</v>
      </c>
      <c r="B23" s="24">
        <f>B21-B24</f>
        <v>32747.5</v>
      </c>
    </row>
    <row r="24" spans="1:2" x14ac:dyDescent="0.25">
      <c r="A24" s="13" t="s">
        <v>63</v>
      </c>
      <c r="B24" s="26">
        <v>100000</v>
      </c>
    </row>
    <row r="25" spans="1:2" x14ac:dyDescent="0.25">
      <c r="A25" s="13" t="s">
        <v>64</v>
      </c>
      <c r="B25" s="26">
        <v>0</v>
      </c>
    </row>
    <row r="26" spans="1:2" x14ac:dyDescent="0.25">
      <c r="A26" s="52" t="s">
        <v>51</v>
      </c>
      <c r="B26" s="57">
        <f>SUM(B23:B25)</f>
        <v>132747.5</v>
      </c>
    </row>
  </sheetData>
  <pageMargins left="0.7" right="0.7" top="0.75" bottom="0.75" header="0.3" footer="0.3"/>
  <pageSetup paperSize="9" orientation="landscape" r:id="rId1"/>
  <headerFooter>
    <oddHeader xml:space="preserve">&amp;R&amp;G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exploitatiebegroting-jr</vt:lpstr>
      <vt:lpstr>exploitatiebegroting-mnd</vt:lpstr>
      <vt:lpstr>investeringsbegroting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 van Braak</cp:lastModifiedBy>
  <cp:lastPrinted>2018-11-20T08:56:00Z</cp:lastPrinted>
  <dcterms:created xsi:type="dcterms:W3CDTF">2018-11-20T08:18:01Z</dcterms:created>
  <dcterms:modified xsi:type="dcterms:W3CDTF">2019-03-19T09:23:46Z</dcterms:modified>
</cp:coreProperties>
</file>